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showInkAnnotation="0" codeName="EstaPasta_de_trabalho" defaultThemeVersion="124226"/>
  <mc:AlternateContent xmlns:mc="http://schemas.openxmlformats.org/markup-compatibility/2006">
    <mc:Choice Requires="x15">
      <x15ac:absPath xmlns:x15ac="http://schemas.microsoft.com/office/spreadsheetml/2010/11/ac" url="G:\Meu Drive\PAVIMENTAÇÃO\PROCESSOS LICITATORIOS\ANDAMENTOS\PROCESSO LICITÁTORIO - RECAPEAMENTO ASFÁLTICO EM DIVERSAS RUAS NO MUNICÍPIO DE PAUDALHO\"/>
    </mc:Choice>
  </mc:AlternateContent>
  <xr:revisionPtr revIDLastSave="0" documentId="13_ncr:1_{69D0994D-7E11-4424-B9A2-4EF4056380C4}" xr6:coauthVersionLast="47" xr6:coauthVersionMax="47" xr10:uidLastSave="{00000000-0000-0000-0000-000000000000}"/>
  <bookViews>
    <workbookView xWindow="-108" yWindow="-108" windowWidth="23256" windowHeight="12576" xr2:uid="{00000000-000D-0000-FFFF-FFFF00000000}"/>
  </bookViews>
  <sheets>
    <sheet name="ORÇAMENTO" sheetId="2" r:id="rId1"/>
    <sheet name="MEMÓRIA" sheetId="3" r:id="rId2"/>
    <sheet name="CRONOGRAMA FF" sheetId="7" r:id="rId3"/>
    <sheet name="COMPOSIÇÕES" sheetId="5" r:id="rId4"/>
  </sheets>
  <externalReferences>
    <externalReference r:id="rId5"/>
    <externalReference r:id="rId6"/>
    <externalReference r:id="rId7"/>
    <externalReference r:id="rId8"/>
    <externalReference r:id="rId9"/>
    <externalReference r:id="rId10"/>
  </externalReferences>
  <definedNames>
    <definedName name="__xlnm.Print_Area_1" localSheetId="2">#REF!</definedName>
    <definedName name="__xlnm.Print_Area_1">#REF!</definedName>
    <definedName name="__xlnm.Print_Area_2" localSheetId="2">#REF!</definedName>
    <definedName name="__xlnm.Print_Area_2">#REF!</definedName>
    <definedName name="__xlnm.Print_Titles_1" localSheetId="2">#REF!</definedName>
    <definedName name="__xlnm.Print_Titles_1">#REF!</definedName>
    <definedName name="__xlnm.Print_Titles_2">#REF!</definedName>
    <definedName name="_Fill" hidden="1">#REF!</definedName>
    <definedName name="_Key1" localSheetId="2" hidden="1">#REF!</definedName>
    <definedName name="_Key1" hidden="1">#REF!</definedName>
    <definedName name="_Key2" localSheetId="2" hidden="1">#REF!</definedName>
    <definedName name="_Key2" hidden="1">#REF!</definedName>
    <definedName name="_Order1" hidden="1">255</definedName>
    <definedName name="_Order2" hidden="1">255</definedName>
    <definedName name="_Sort" localSheetId="2" hidden="1">#REF!</definedName>
    <definedName name="_Sort" hidden="1">#REF!</definedName>
    <definedName name="a" localSheetId="3">#REF!</definedName>
    <definedName name="a" localSheetId="1">#REF!</definedName>
    <definedName name="a">#REF!</definedName>
    <definedName name="ademir" localSheetId="2" hidden="1">{#N/A,#N/A,FALSE,"Cronograma";#N/A,#N/A,FALSE,"Cronogr. 2"}</definedName>
    <definedName name="ademir" hidden="1">{#N/A,#N/A,FALSE,"Cronograma";#N/A,#N/A,FALSE,"Cronogr. 2"}</definedName>
    <definedName name="_xlnm.Print_Area" localSheetId="3">COMPOSIÇÕES!$A$1:$I$23</definedName>
    <definedName name="_xlnm.Print_Area" localSheetId="2">'CRONOGRAMA FF'!$A$1:$P$44</definedName>
    <definedName name="_xlnm.Print_Area" localSheetId="1">MEMÓRIA!$A$1:$N$81</definedName>
    <definedName name="_xlnm.Print_Area" localSheetId="0">ORÇAMENTO!$A$1:$I$27</definedName>
    <definedName name="AreaTeste" localSheetId="2">#REF!</definedName>
    <definedName name="AreaTeste">#REF!</definedName>
    <definedName name="AreaTeste2" localSheetId="2">#REF!</definedName>
    <definedName name="AreaTeste2">#REF!</definedName>
    <definedName name="B" localSheetId="2">#REF!</definedName>
    <definedName name="B">#REF!</definedName>
    <definedName name="_xlnm.Database" localSheetId="3">TEXT([1]Dados!$G$29,"mm-aaaa")</definedName>
    <definedName name="_xlnm.Database" localSheetId="1">TEXT([1]Dados!$G$29,"mm-aaaa")</definedName>
    <definedName name="_xlnm.Database">TEXT([1]Dados!$G$29,"mm-aaaa")</definedName>
    <definedName name="BDI" localSheetId="3">#REF!</definedName>
    <definedName name="BDI" localSheetId="2">#REF!</definedName>
    <definedName name="BDI" localSheetId="1">#REF!</definedName>
    <definedName name="BDI">#REF!</definedName>
    <definedName name="bosta" localSheetId="2" hidden="1">{#N/A,#N/A,FALSE,"Cronograma";#N/A,#N/A,FALSE,"Cronogr. 2"}</definedName>
    <definedName name="bosta" hidden="1">{#N/A,#N/A,FALSE,"Cronograma";#N/A,#N/A,FALSE,"Cronogr. 2"}</definedName>
    <definedName name="CA´L" localSheetId="2" hidden="1">{#N/A,#N/A,FALSE,"Cronograma";#N/A,#N/A,FALSE,"Cronogr. 2"}</definedName>
    <definedName name="CA´L" hidden="1">{#N/A,#N/A,FALSE,"Cronograma";#N/A,#N/A,FALSE,"Cronogr. 2"}</definedName>
    <definedName name="CélulaInicioPlanilha" localSheetId="2">#REF!</definedName>
    <definedName name="CélulaInicioPlanilha">#REF!</definedName>
    <definedName name="CélulaResumo" localSheetId="2">#REF!</definedName>
    <definedName name="CélulaResumo">#REF!</definedName>
    <definedName name="CONCATENAR">CONCATENATE([2]Banco!$B1," ",[2]Banco!$C1)</definedName>
    <definedName name="concorrentes" localSheetId="2" hidden="1">{#N/A,#N/A,FALSE,"Cronograma";#N/A,#N/A,FALSE,"Cronogr. 2"}</definedName>
    <definedName name="concorrentes" hidden="1">{#N/A,#N/A,FALSE,"Cronograma";#N/A,#N/A,FALSE,"Cronogr. 2"}</definedName>
    <definedName name="dados" localSheetId="2">#REF!</definedName>
    <definedName name="dados" localSheetId="1">#REF!</definedName>
    <definedName name="dados">#REF!</definedName>
    <definedName name="e" localSheetId="3">#REF!</definedName>
    <definedName name="e" localSheetId="1">#REF!</definedName>
    <definedName name="e">#REF!</definedName>
    <definedName name="EMPRESAS">OFFSET([2]Cotações!$B$25,1,0):OFFSET([2]Cotações!$H$32,-1,0)</definedName>
    <definedName name="Fábio" localSheetId="3">#REF!</definedName>
    <definedName name="Fábio" localSheetId="2">#REF!</definedName>
    <definedName name="Fábio">#REF!</definedName>
    <definedName name="INDICES">OFFSET([2]Cotações!$B$20,1,0):OFFSET([2]Cotações!$I$24,-1,0)</definedName>
    <definedName name="mme" localSheetId="3">'[3]SIIG 03-08-2010'!$A$3:$F$6454</definedName>
    <definedName name="mme" localSheetId="1">'[3]SIIG 03-08-2010'!$A$3:$F$6454</definedName>
    <definedName name="mme">'[3]SIIG 03-08-2010'!$A$3:$F$6454</definedName>
    <definedName name="NCOMPOSICOES">14</definedName>
    <definedName name="NCOTACOES">16</definedName>
    <definedName name="NEMPRESAS">2</definedName>
    <definedName name="NINDICES">3</definedName>
    <definedName name="NRELATORIOS">COUNTA([2]Relatórios!$A:$A)-2</definedName>
    <definedName name="NumerEmpresa">15</definedName>
    <definedName name="NumerIndice">3</definedName>
    <definedName name="Objeto">"Referência"</definedName>
    <definedName name="ORÇAMENTO.BancoRef" localSheetId="2" hidden="1">#REF!</definedName>
    <definedName name="ORÇAMENTO.BancoRef" localSheetId="1" hidden="1">MEMÓRIA!$F$8</definedName>
    <definedName name="ORÇAMENTO.BancoRef" hidden="1">#REF!</definedName>
    <definedName name="plan" localSheetId="3">#REF!</definedName>
    <definedName name="plan" localSheetId="1">#REF!</definedName>
    <definedName name="plan">#REF!</definedName>
    <definedName name="plan1" localSheetId="3">#REF!</definedName>
    <definedName name="plan1" localSheetId="1">#REF!</definedName>
    <definedName name="plan1">#REF!</definedName>
    <definedName name="Popular" localSheetId="2" hidden="1">{#N/A,#N/A,FALSE,"Cronograma";#N/A,#N/A,FALSE,"Cronogr. 2"}</definedName>
    <definedName name="Popular" hidden="1">{#N/A,#N/A,FALSE,"Cronograma";#N/A,#N/A,FALSE,"Cronogr. 2"}</definedName>
    <definedName name="REFERENCIA.Descricao" localSheetId="2" hidden="1">IF(ISNUMBER(#REF!),OFFSET(INDIRECT('CRONOGRAMA FF'!ORÇAMENTO.BancoRef),#REF!-1,3,1),#REF!)</definedName>
    <definedName name="REFERENCIA.Descricao" localSheetId="1" hidden="1">IF(ISNUMBER(MEMÓRIA!$AF1),OFFSET(INDIRECT(MEMÓRIA!ORÇAMENTO.BancoRef),MEMÓRIA!$AF1-1,3,1),MEMÓRIA!$AF1)</definedName>
    <definedName name="REFERENCIA.Descricao" hidden="1">IF(ISNUMBER(#REF!),OFFSET(INDIRECT(ORÇAMENTO.BancoRef),#REF!-1,3,1),#REF!)</definedName>
    <definedName name="RelatoriosFontes">OFFSET([2]Relatórios!$A$5,1,0,NRELATORIOS)</definedName>
    <definedName name="rio" localSheetId="2" hidden="1">{#N/A,#N/A,FALSE,"Cronograma";#N/A,#N/A,FALSE,"Cronogr. 2"}</definedName>
    <definedName name="rio" hidden="1">{#N/A,#N/A,FALSE,"Cronograma";#N/A,#N/A,FALSE,"Cronogr. 2"}</definedName>
    <definedName name="SENHAGT" hidden="1">"PM2CAIXA"</definedName>
    <definedName name="ss" localSheetId="2" hidden="1">{#N/A,#N/A,FALSE,"Cronograma";#N/A,#N/A,FALSE,"Cronogr. 2"}</definedName>
    <definedName name="ss" hidden="1">{#N/A,#N/A,FALSE,"Cronograma";#N/A,#N/A,FALSE,"Cronogr. 2"}</definedName>
    <definedName name="TABELA">'[4]PLANILHA FONTE'!$B$1:$G$290</definedName>
    <definedName name="_xlnm.Print_Titles" localSheetId="3">COMPOSIÇÕES!$1:$6</definedName>
    <definedName name="_xlnm.Print_Titles" localSheetId="1">MEMÓRIA!$1:$9</definedName>
    <definedName name="wrn.Cronograma." localSheetId="2" hidden="1">{#N/A,#N/A,FALSE,"Cronograma";#N/A,#N/A,FALSE,"Cronogr. 2"}</definedName>
    <definedName name="wrn.Cronograma." hidden="1">{#N/A,#N/A,FALSE,"Cronograma";#N/A,#N/A,FALSE,"Cronogr. 2"}</definedName>
    <definedName name="wrn.GERAL." localSheetId="2" hidden="1">{#N/A,#N/A,FALSE,"ET-CAPA";#N/A,#N/A,FALSE,"ET-PAG1";#N/A,#N/A,FALSE,"ET-PAG2";#N/A,#N/A,FALSE,"ET-PAG3";#N/A,#N/A,FALSE,"ET-PAG4";#N/A,#N/A,FALSE,"ET-PAG5"}</definedName>
    <definedName name="wrn.GERAL." hidden="1">{#N/A,#N/A,FALSE,"ET-CAPA";#N/A,#N/A,FALSE,"ET-PAG1";#N/A,#N/A,FALSE,"ET-PAG2";#N/A,#N/A,FALSE,"ET-PAG3";#N/A,#N/A,FALSE,"ET-PAG4";#N/A,#N/A,FALSE,"ET-PAG5"}</definedName>
    <definedName name="wrn.PENDENCIAS." localSheetId="2"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7" l="1"/>
  <c r="G41" i="7"/>
  <c r="H41" i="7"/>
  <c r="I41" i="7"/>
  <c r="J41" i="7"/>
  <c r="K41" i="7"/>
  <c r="L41" i="7"/>
  <c r="M41" i="7"/>
  <c r="N41" i="7"/>
  <c r="O41" i="7"/>
  <c r="P41" i="7"/>
  <c r="E41" i="7"/>
  <c r="D39" i="7"/>
  <c r="C39" i="7"/>
  <c r="I27" i="2" l="1"/>
  <c r="V15" i="7"/>
  <c r="P37" i="7" l="1"/>
  <c r="P31" i="7"/>
  <c r="N31" i="7"/>
  <c r="M31" i="7"/>
  <c r="L31" i="7"/>
  <c r="K31" i="7"/>
  <c r="P29" i="7"/>
  <c r="L29" i="7"/>
  <c r="K29" i="7"/>
  <c r="P27" i="7"/>
  <c r="N27" i="7"/>
  <c r="M27" i="7"/>
  <c r="L27" i="7"/>
  <c r="K27" i="7"/>
  <c r="P25" i="7"/>
  <c r="K25" i="7"/>
  <c r="P23" i="7"/>
  <c r="M23" i="7"/>
  <c r="L23" i="7"/>
  <c r="K23" i="7"/>
  <c r="P21" i="7"/>
  <c r="P19" i="7"/>
  <c r="P17" i="7" s="1"/>
  <c r="P16" i="7" s="1"/>
  <c r="M19" i="7"/>
  <c r="L19" i="7"/>
  <c r="K19" i="7"/>
  <c r="P13" i="7"/>
  <c r="N13" i="7"/>
  <c r="M13" i="7"/>
  <c r="L13" i="7"/>
  <c r="K13" i="7"/>
  <c r="E21" i="7"/>
  <c r="C36" i="7"/>
  <c r="J37" i="7" s="1"/>
  <c r="C34" i="7"/>
  <c r="E35" i="7" s="1"/>
  <c r="C30" i="7"/>
  <c r="F31" i="7" s="1"/>
  <c r="C28" i="7"/>
  <c r="I29" i="7" s="1"/>
  <c r="C26" i="7"/>
  <c r="J27" i="7" s="1"/>
  <c r="C24" i="7"/>
  <c r="G25" i="7" s="1"/>
  <c r="C22" i="7"/>
  <c r="E23" i="7" s="1"/>
  <c r="C20" i="7"/>
  <c r="G21" i="7" s="1"/>
  <c r="C12" i="7"/>
  <c r="O13" i="7" s="1"/>
  <c r="C18" i="7"/>
  <c r="E19" i="7" s="1"/>
  <c r="B36" i="7"/>
  <c r="A36" i="7"/>
  <c r="B34" i="7"/>
  <c r="A34" i="7"/>
  <c r="B32" i="7"/>
  <c r="B30" i="7"/>
  <c r="A30" i="7"/>
  <c r="B28" i="7"/>
  <c r="A28" i="7"/>
  <c r="B26" i="7"/>
  <c r="A26" i="7"/>
  <c r="B24" i="7"/>
  <c r="A24" i="7"/>
  <c r="B22" i="7"/>
  <c r="B20" i="7"/>
  <c r="B18" i="7"/>
  <c r="I16" i="2"/>
  <c r="N43" i="3"/>
  <c r="F43" i="3"/>
  <c r="P15" i="7" l="1"/>
  <c r="H21" i="7"/>
  <c r="M35" i="7"/>
  <c r="M33" i="7" s="1"/>
  <c r="F37" i="7"/>
  <c r="N19" i="7"/>
  <c r="N23" i="7"/>
  <c r="N35" i="7"/>
  <c r="G37" i="7"/>
  <c r="O19" i="7"/>
  <c r="O23" i="7"/>
  <c r="O27" i="7"/>
  <c r="O31" i="7"/>
  <c r="O35" i="7"/>
  <c r="O33" i="7" s="1"/>
  <c r="K37" i="7"/>
  <c r="M21" i="7"/>
  <c r="M25" i="7"/>
  <c r="M29" i="7"/>
  <c r="M37" i="7"/>
  <c r="L35" i="7"/>
  <c r="P35" i="7"/>
  <c r="P33" i="7" s="1"/>
  <c r="L21" i="7"/>
  <c r="L17" i="7" s="1"/>
  <c r="L16" i="7" s="1"/>
  <c r="L37" i="7"/>
  <c r="N21" i="7"/>
  <c r="N25" i="7"/>
  <c r="N29" i="7"/>
  <c r="N37" i="7"/>
  <c r="K35" i="7"/>
  <c r="K33" i="7" s="1"/>
  <c r="K21" i="7"/>
  <c r="K17" i="7" s="1"/>
  <c r="K16" i="7" s="1"/>
  <c r="L25" i="7"/>
  <c r="O21" i="7"/>
  <c r="O25" i="7"/>
  <c r="O29" i="7"/>
  <c r="O37" i="7"/>
  <c r="I21" i="7"/>
  <c r="F23" i="7"/>
  <c r="F29" i="7"/>
  <c r="J29" i="7"/>
  <c r="G23" i="7"/>
  <c r="H23" i="7"/>
  <c r="J23" i="7"/>
  <c r="E29" i="7"/>
  <c r="H29" i="7"/>
  <c r="H25" i="7"/>
  <c r="G31" i="7"/>
  <c r="I25" i="7"/>
  <c r="H31" i="7"/>
  <c r="J21" i="7"/>
  <c r="J25" i="7"/>
  <c r="I31" i="7"/>
  <c r="E37" i="7"/>
  <c r="E33" i="7" s="1"/>
  <c r="F35" i="7"/>
  <c r="F33" i="7" s="1"/>
  <c r="H37" i="7"/>
  <c r="I23" i="7"/>
  <c r="G29" i="7"/>
  <c r="G35" i="7"/>
  <c r="I37" i="7"/>
  <c r="H35" i="7"/>
  <c r="I35" i="7"/>
  <c r="J31" i="7"/>
  <c r="J35" i="7"/>
  <c r="J33" i="7" s="1"/>
  <c r="F21" i="7"/>
  <c r="F25" i="7"/>
  <c r="E31" i="7"/>
  <c r="E25" i="7"/>
  <c r="C32" i="7"/>
  <c r="C16" i="7"/>
  <c r="H22" i="2"/>
  <c r="D66" i="3"/>
  <c r="P61" i="3"/>
  <c r="H21" i="2"/>
  <c r="N56" i="3"/>
  <c r="N59" i="3" s="1"/>
  <c r="F22" i="2" s="1"/>
  <c r="I22" i="2" s="1"/>
  <c r="D59" i="3"/>
  <c r="P54" i="3"/>
  <c r="P42" i="7" l="1"/>
  <c r="P14" i="7"/>
  <c r="M17" i="7"/>
  <c r="G33" i="7"/>
  <c r="L33" i="7"/>
  <c r="L15" i="7" s="1"/>
  <c r="N33" i="7"/>
  <c r="K15" i="7"/>
  <c r="O17" i="7"/>
  <c r="N17" i="7"/>
  <c r="I33" i="7"/>
  <c r="H33" i="7"/>
  <c r="C14" i="7"/>
  <c r="F63" i="3"/>
  <c r="N63" i="3" s="1"/>
  <c r="N66" i="3" s="1"/>
  <c r="O54" i="3"/>
  <c r="F21" i="3"/>
  <c r="H35" i="3"/>
  <c r="F35" i="3"/>
  <c r="N72" i="3" s="1"/>
  <c r="N74" i="3" s="1"/>
  <c r="H21" i="3"/>
  <c r="N28" i="3"/>
  <c r="N31" i="3" s="1"/>
  <c r="H17" i="2"/>
  <c r="D24" i="3"/>
  <c r="O15" i="7" l="1"/>
  <c r="O16" i="7"/>
  <c r="N15" i="7"/>
  <c r="N16" i="7"/>
  <c r="M15" i="7"/>
  <c r="M42" i="7" s="1"/>
  <c r="M16" i="7"/>
  <c r="M14" i="7"/>
  <c r="L14" i="7"/>
  <c r="L42" i="7"/>
  <c r="N14" i="7"/>
  <c r="N42" i="7"/>
  <c r="O14" i="7"/>
  <c r="O42" i="7"/>
  <c r="K14" i="7"/>
  <c r="O61" i="3"/>
  <c r="F23" i="2"/>
  <c r="N21" i="3"/>
  <c r="N24" i="3" s="1"/>
  <c r="F17" i="2" s="1"/>
  <c r="I17" i="2" s="1"/>
  <c r="Q38" i="7"/>
  <c r="R38" i="7" s="1"/>
  <c r="B16" i="7"/>
  <c r="B12" i="7"/>
  <c r="K42" i="7" l="1"/>
  <c r="O19" i="3"/>
  <c r="H26" i="2" l="1"/>
  <c r="H25" i="2"/>
  <c r="H23" i="2"/>
  <c r="H20" i="2"/>
  <c r="H19" i="2"/>
  <c r="H18" i="2"/>
  <c r="H13" i="2"/>
  <c r="D15" i="2" l="1"/>
  <c r="B14" i="7" s="1"/>
  <c r="J78" i="3" l="1"/>
  <c r="N35" i="3" l="1"/>
  <c r="N38" i="3" l="1"/>
  <c r="I12" i="5"/>
  <c r="M15" i="5"/>
  <c r="I15" i="5"/>
  <c r="M14" i="5"/>
  <c r="I14" i="5"/>
  <c r="M13" i="5"/>
  <c r="I13" i="5"/>
  <c r="M12" i="5"/>
  <c r="F25" i="2" l="1"/>
  <c r="I25" i="2" s="1"/>
  <c r="D80" i="3"/>
  <c r="N78" i="3"/>
  <c r="N80" i="3" s="1"/>
  <c r="O76" i="3" s="1"/>
  <c r="P76" i="3"/>
  <c r="D74" i="3"/>
  <c r="P70" i="3"/>
  <c r="O70" i="3"/>
  <c r="D52" i="3"/>
  <c r="P48" i="3"/>
  <c r="D45" i="3"/>
  <c r="P40" i="3"/>
  <c r="D38" i="3"/>
  <c r="P33" i="3"/>
  <c r="O26" i="3"/>
  <c r="D31" i="3"/>
  <c r="P26" i="3"/>
  <c r="F26" i="2" l="1"/>
  <c r="I26" i="2" s="1"/>
  <c r="I24" i="2" s="1"/>
  <c r="F18" i="2"/>
  <c r="I18" i="2" s="1"/>
  <c r="J24" i="2" l="1"/>
  <c r="F42" i="3"/>
  <c r="F50" i="3" s="1"/>
  <c r="N50" i="3" s="1"/>
  <c r="N52" i="3" s="1"/>
  <c r="F21" i="2" s="1"/>
  <c r="I21" i="2" s="1"/>
  <c r="F19" i="2"/>
  <c r="I19" i="2" s="1"/>
  <c r="O33" i="3"/>
  <c r="H19" i="7" l="1"/>
  <c r="I19" i="7"/>
  <c r="G19" i="7"/>
  <c r="J19" i="7"/>
  <c r="J17" i="7" s="1"/>
  <c r="J16" i="7" s="1"/>
  <c r="F19" i="7"/>
  <c r="N42" i="3"/>
  <c r="N45" i="3" s="1"/>
  <c r="F20" i="2" s="1"/>
  <c r="I20" i="2" s="1"/>
  <c r="O48" i="3"/>
  <c r="I23" i="2"/>
  <c r="J15" i="7" l="1"/>
  <c r="J14" i="7" s="1"/>
  <c r="Q19" i="7"/>
  <c r="R19" i="7" s="1"/>
  <c r="O40" i="3"/>
  <c r="I15" i="2" l="1"/>
  <c r="U21" i="5" l="1"/>
  <c r="M19" i="5"/>
  <c r="M18" i="5"/>
  <c r="M17" i="5"/>
  <c r="M16" i="5"/>
  <c r="Q29" i="7" l="1"/>
  <c r="R29" i="7" s="1"/>
  <c r="Q23" i="7"/>
  <c r="R23" i="7" s="1"/>
  <c r="Q35" i="7"/>
  <c r="R35" i="7" s="1"/>
  <c r="I18" i="5"/>
  <c r="I19" i="5"/>
  <c r="I17" i="5"/>
  <c r="I16" i="5"/>
  <c r="Q21" i="7" l="1"/>
  <c r="R21" i="7" s="1"/>
  <c r="I10" i="5"/>
  <c r="K10" i="5" s="1"/>
  <c r="D13" i="3" l="1"/>
  <c r="N12" i="3"/>
  <c r="N13" i="3" s="1"/>
  <c r="P11" i="3"/>
  <c r="O11" i="3" l="1"/>
  <c r="F13" i="2"/>
  <c r="I13" i="2" l="1"/>
  <c r="I12" i="2" l="1"/>
  <c r="H30" i="2" l="1"/>
  <c r="D12" i="7" l="1"/>
  <c r="F13" i="7"/>
  <c r="G13" i="7"/>
  <c r="E13" i="7"/>
  <c r="J13" i="7"/>
  <c r="H13" i="7"/>
  <c r="I13" i="7"/>
  <c r="I32" i="2"/>
  <c r="I36" i="2" s="1"/>
  <c r="J42" i="7" l="1"/>
  <c r="Q13" i="7"/>
  <c r="R13" i="7" s="1"/>
  <c r="D36" i="7"/>
  <c r="D18" i="7"/>
  <c r="D24" i="7"/>
  <c r="D30" i="7"/>
  <c r="D16" i="7"/>
  <c r="D34" i="7"/>
  <c r="D22" i="7"/>
  <c r="D28" i="7"/>
  <c r="D20" i="7"/>
  <c r="D32" i="7"/>
  <c r="D26" i="7"/>
  <c r="D14" i="7"/>
  <c r="I27" i="7" l="1"/>
  <c r="I17" i="7" s="1"/>
  <c r="I16" i="7" s="1"/>
  <c r="G27" i="7"/>
  <c r="G17" i="7" s="1"/>
  <c r="F27" i="7"/>
  <c r="H27" i="7"/>
  <c r="H17" i="7" s="1"/>
  <c r="E27" i="7"/>
  <c r="E17" i="7" s="1"/>
  <c r="H15" i="7" l="1"/>
  <c r="H14" i="7" s="1"/>
  <c r="H16" i="7"/>
  <c r="G15" i="7"/>
  <c r="G14" i="7" s="1"/>
  <c r="G16" i="7"/>
  <c r="E15" i="7"/>
  <c r="E14" i="7" s="1"/>
  <c r="E16" i="7"/>
  <c r="I15" i="7"/>
  <c r="Q27" i="7"/>
  <c r="R27" i="7" s="1"/>
  <c r="F17" i="7"/>
  <c r="F16" i="7" s="1"/>
  <c r="Q33" i="7"/>
  <c r="R33" i="7" s="1"/>
  <c r="H42" i="7" l="1"/>
  <c r="G42" i="7"/>
  <c r="I14" i="7"/>
  <c r="I42" i="7"/>
  <c r="F15" i="7"/>
  <c r="F14" i="7" s="1"/>
  <c r="E42" i="7"/>
  <c r="E43" i="7"/>
  <c r="Q17" i="7"/>
  <c r="R17" i="7" s="1"/>
  <c r="F42" i="7" l="1"/>
  <c r="Q15" i="7"/>
  <c r="R15" i="7" s="1"/>
  <c r="E44" i="7"/>
  <c r="F43" i="7" l="1"/>
  <c r="F44" i="7" s="1"/>
  <c r="G43" i="7" l="1"/>
  <c r="G44" i="7" s="1"/>
  <c r="H43" i="7" l="1"/>
  <c r="H44" i="7" s="1"/>
  <c r="I43" i="7" l="1"/>
  <c r="I44" i="7" s="1"/>
  <c r="J43" i="7" l="1"/>
  <c r="J44" i="7" s="1"/>
  <c r="K43" i="7" l="1"/>
  <c r="L43" i="7" s="1"/>
  <c r="K44" i="7" l="1"/>
  <c r="M43" i="7"/>
  <c r="L44" i="7"/>
  <c r="N43" i="7" l="1"/>
  <c r="M44" i="7"/>
  <c r="O43" i="7" l="1"/>
  <c r="N44" i="7"/>
  <c r="P43" i="7" l="1"/>
  <c r="P44" i="7" s="1"/>
  <c r="O44" i="7"/>
</calcChain>
</file>

<file path=xl/sharedStrings.xml><?xml version="1.0" encoding="utf-8"?>
<sst xmlns="http://schemas.openxmlformats.org/spreadsheetml/2006/main" count="264" uniqueCount="140">
  <si>
    <t>ITEM</t>
  </si>
  <si>
    <t>ESPECIFICAÇÕES</t>
  </si>
  <si>
    <t>1.0</t>
  </si>
  <si>
    <t>1.1</t>
  </si>
  <si>
    <t>FONTE</t>
  </si>
  <si>
    <t>CÓDIGO</t>
  </si>
  <si>
    <t>M2</t>
  </si>
  <si>
    <t>PREFEITURA MUNICIPAL DO PAUDALHO</t>
  </si>
  <si>
    <t>2.0</t>
  </si>
  <si>
    <t>2.1</t>
  </si>
  <si>
    <t>PLACA DE OBRA (PARA CONSTRUÇÃO CIVIL) EM CHAPA GALVANIZADA *N.22, ADESIVADA, DE *2,0 X 1,125* M</t>
  </si>
  <si>
    <t>LOCALIDADE: MUNICÍPIO DE PAUDALHO - PE.</t>
  </si>
  <si>
    <t>SERVIÇOS PRELIMINARES</t>
  </si>
  <si>
    <t>SINAPI</t>
  </si>
  <si>
    <t>M3</t>
  </si>
  <si>
    <t xml:space="preserve">EXECUÇÃO DE PINTURA DE LIGAÇÃO COM EMULSÃO ASFÁLTICA RR-2C. AF_11/2019 </t>
  </si>
  <si>
    <t>EXECUÇÃO DE PAVIMENTO COM APLICAÇÃO DE CONCRETO ASFÁLTICO, CAMADA DE ROLAMENTO - EXCLUSIVE CARGA E TRANSPORTE. AF_11/2019.</t>
  </si>
  <si>
    <t>PAVIMENTAÇÃO :</t>
  </si>
  <si>
    <t>UND</t>
  </si>
  <si>
    <t>QUANTIDADE</t>
  </si>
  <si>
    <t>CUSTO UNIT</t>
  </si>
  <si>
    <t>CUSTO TOTAL</t>
  </si>
  <si>
    <t>M3XKM</t>
  </si>
  <si>
    <t>UD</t>
  </si>
  <si>
    <t>COMPR</t>
  </si>
  <si>
    <t>LARG.</t>
  </si>
  <si>
    <t>ESPES. / ALTURA</t>
  </si>
  <si>
    <t>QUANT.</t>
  </si>
  <si>
    <t>TOTAL</t>
  </si>
  <si>
    <t xml:space="preserve"> SINAPI-I</t>
  </si>
  <si>
    <t>x</t>
  </si>
  <si>
    <t>=</t>
  </si>
  <si>
    <t>001</t>
  </si>
  <si>
    <t>M³</t>
  </si>
  <si>
    <t>TRANSPORTE COM CAMINHÃO BASCULANTE DE 14 M³, EM VIA URBANA PAVIMENTADA  DMT ATÉ 30 KM (UNIDADE: M3XKM). AF_07/2020</t>
  </si>
  <si>
    <t xml:space="preserve">  TRANSPORTE COM CAMINHÃO BASCULANTE DE 14 M³, EM VIA URBANA PAVIMENTADA, ADICIONAL PARA DMT EXCEDENTE A 30 KM 
</t>
  </si>
  <si>
    <t>M³XKM</t>
  </si>
  <si>
    <t>CAMADA DE ROLAMENTO</t>
  </si>
  <si>
    <t>PREFEITURA MUNICIPAL DE PAUDALHO</t>
  </si>
  <si>
    <t>PREFEITURA DO PAUDALHO</t>
  </si>
  <si>
    <t>DESCRIÇÃO DO SERVIÇO OU FORNECIMENTO</t>
  </si>
  <si>
    <t>UNIDADE</t>
  </si>
  <si>
    <t>PREÇO REFERENCIAL</t>
  </si>
  <si>
    <t>DESCRIÇÃO DO INSUMO</t>
  </si>
  <si>
    <t xml:space="preserve">K = </t>
  </si>
  <si>
    <t>BDI</t>
  </si>
  <si>
    <t>CUSTO UNITÁRIO</t>
  </si>
  <si>
    <t>OBSERVAÇÕES:</t>
  </si>
  <si>
    <t>FUNDO E TAMPA</t>
  </si>
  <si>
    <t>INDICE</t>
  </si>
  <si>
    <t>m2</t>
  </si>
  <si>
    <t>ind</t>
  </si>
  <si>
    <t>OBS 1: COMPOSIÇÃO COM COEFICIENTES BASEADA DOS ITENS 96385/SINAPI</t>
  </si>
  <si>
    <t>SINALIZAÇÃO :</t>
  </si>
  <si>
    <t>SINAPI-I</t>
  </si>
  <si>
    <t>PLACA DE AÇO ESMALTADA PARA IDENTIFICAÇÃO DE RUA, *45 CM X 20 CM*</t>
  </si>
  <si>
    <t xml:space="preserve">CONFOME DETERMINADO EM PROJETO </t>
  </si>
  <si>
    <t>SICRO</t>
  </si>
  <si>
    <t>PINTURA DE FAIXA - TERMOPLÁSTICO POR ASPERSÃO - ESPESSURA DE 1,5 MM</t>
  </si>
  <si>
    <t>COMP.</t>
  </si>
  <si>
    <t>2.1.1</t>
  </si>
  <si>
    <t>2.1.2</t>
  </si>
  <si>
    <t>2.1.3</t>
  </si>
  <si>
    <t>2.1.4</t>
  </si>
  <si>
    <t>2.2</t>
  </si>
  <si>
    <t>2.2.1</t>
  </si>
  <si>
    <t>2.2.2</t>
  </si>
  <si>
    <t xml:space="preserve">FAIXAS </t>
  </si>
  <si>
    <t>OBJETO: EXECUÇÃO DOS SERVIÇOS DE RECAPEAMENTO ASFÁLTICO EM DIVERSAS RUAS NO MUNICÍPIO DE PAUDALHO/PE.</t>
  </si>
  <si>
    <t xml:space="preserve">EXECUÇÃO DE PINTURA DE LIGAÇÃO COM EMULSÃO ASFÁLTICA RR-2C.
</t>
  </si>
  <si>
    <t>5839</t>
  </si>
  <si>
    <t>88316</t>
  </si>
  <si>
    <t>COMPOSICAO</t>
  </si>
  <si>
    <t>INSUMO</t>
  </si>
  <si>
    <t>VASSOURA MECÂNICA REBOCÁVEL COM ESCOVA CILÍNDRICA, LARGURA ÚTIL DE VARRIMENTO DE 2,44 M - CHP DIURNO. AF_06/2014</t>
  </si>
  <si>
    <t>VASSOURA MECÂNICA REBOCÁVEL COM ESCOVA CILÍNDRICA, LARGURA ÚTIL DE VARRIMENTO DE 2,44 M - CHI DIURNO. AF_06/2014</t>
  </si>
  <si>
    <t>EMULSAO ASFALTICA CATIONICA RR-2C PARA USO EM PAVIMENTACAO ASFALTICA (COLETADO CAIXA NA ANP ACRESCIDO DE ICMS)</t>
  </si>
  <si>
    <t>ESPARGIDOR DE ASFALTO PRESSURIZADO, TANQUE 6 M3 COM ISOLAÇÃO TÉRMICA, AQUECIDO COM 2 MAÇARICOS, COM BARRA ESPARGIDORA 3,60 M, MONTADO SOBRE CAMINHÃO  TOCO, PBT 14.300 KG, POTÊNCIA 185 CV - CHP DIURNO. AF_08/2015</t>
  </si>
  <si>
    <t>SERVENTE COM ENCARGOS COMPLEMENTARES</t>
  </si>
  <si>
    <t>TRATOR DE PNEUS, POTÊNCIA 85 CV, TRAÇÃO 4X4, PESO COM LASTRO DE 4.675 KG - CHP DIURNO. AF_06/2014</t>
  </si>
  <si>
    <t>TRATOR DE PNEUS, POTÊNCIA 85 CV, TRAÇÃO 4X4, PESO COM LASTRO DE 4.675 KG - CHI DIURNO. AF_06/2014</t>
  </si>
  <si>
    <t>ESPARGIDOR DE ASFALTO PRESSURIZADO, TANQUE 6 M3 COM ISOLAÇÃO TÉRMICA, AQUECIDO COM 2 MAÇARICOS, COM BARRA ESPARGIDORA 3,60 M, MONTADO SOBRE CAMINHÃO  TOCO, PBT 14.300 KG, POTÊNCIA 185 CV - CHI DIURNO. AF_08/2015</t>
  </si>
  <si>
    <t>CHP</t>
  </si>
  <si>
    <t>CHI</t>
  </si>
  <si>
    <t>KG</t>
  </si>
  <si>
    <t>H</t>
  </si>
  <si>
    <t>0,0020000</t>
  </si>
  <si>
    <t>0,0040000</t>
  </si>
  <si>
    <t>0,4500000</t>
  </si>
  <si>
    <t>0,0004000</t>
  </si>
  <si>
    <t>0,0055000</t>
  </si>
  <si>
    <t>0,0017000</t>
  </si>
  <si>
    <t>0,0038000</t>
  </si>
  <si>
    <t>0,0051000</t>
  </si>
  <si>
    <t xml:space="preserve">COMPOSIÇÃO </t>
  </si>
  <si>
    <t>TOTAL COM BDI (19,04%)</t>
  </si>
  <si>
    <t>CUSTO UNIT COM BDI</t>
  </si>
  <si>
    <t xml:space="preserve"> SINAPI - NOV/22</t>
  </si>
  <si>
    <t>SICRO - OUT/22</t>
  </si>
  <si>
    <r>
      <t xml:space="preserve">PREFEITURA MUNICIPAL DE PAUDALHO - PE
</t>
    </r>
    <r>
      <rPr>
        <sz val="16"/>
        <rFont val="Arial"/>
        <family val="2"/>
      </rPr>
      <t>SECRETARIA DE DESENVOLVIMENTO URBANO E MEIO AMBIENTE</t>
    </r>
  </si>
  <si>
    <t>OBJETO:  SERVIÇOS DE RECAPEAMENTO ASFÁLTICO EM DIVERSAS RUAS DO MUNICIPIO DE PAUDALHO/PE.</t>
  </si>
  <si>
    <t>MUNICÍPIO:</t>
  </si>
  <si>
    <t>PAUDALHO-PE</t>
  </si>
  <si>
    <t>CRONOGRAMA - ONERADO</t>
  </si>
  <si>
    <t>DESCRIÇÃO DOS SERVIÇOS</t>
  </si>
  <si>
    <t>VALOR (R$)</t>
  </si>
  <si>
    <t>% ITEM</t>
  </si>
  <si>
    <t>30 (dias)</t>
  </si>
  <si>
    <t>60 (dias)</t>
  </si>
  <si>
    <t>90 (dias)</t>
  </si>
  <si>
    <t>120 (dias)</t>
  </si>
  <si>
    <t>150 (dias)</t>
  </si>
  <si>
    <t>180 (dias)</t>
  </si>
  <si>
    <t>Valores totais</t>
  </si>
  <si>
    <t>Valor no Período</t>
  </si>
  <si>
    <t>Porcentagem no Peíodo (%)</t>
  </si>
  <si>
    <t>Valor Acumulado</t>
  </si>
  <si>
    <t>Porcentagem Acumulada (%)</t>
  </si>
  <si>
    <t>SINAPI PE NOVEMBRO 2022 / SICRO  OUTUBRO 2022</t>
  </si>
  <si>
    <t>ORÇAMENTO ONERADO</t>
  </si>
  <si>
    <t xml:space="preserve">MEMÓRIA DE CÁLCULO </t>
  </si>
  <si>
    <t>COMPOSIÇÕES . ORÇAMENTO ONERADO</t>
  </si>
  <si>
    <t>VARREDURA DA SUPERFÍCIE PARA EXECUÇÃO DE REVESTIMENTO ASFÁLTICO</t>
  </si>
  <si>
    <t>2.1.5</t>
  </si>
  <si>
    <t>RECAPEAMENTO ASFÁLTICO EM DIVERSAS RUAS NO MUNICÍPIO DE PAUDALHO</t>
  </si>
  <si>
    <t>2.1.6</t>
  </si>
  <si>
    <t>FRESAGEM CONTÍNUA DE REVESTIMENTO ASFÁLTICO</t>
  </si>
  <si>
    <t>%</t>
  </si>
  <si>
    <t>2.1.7</t>
  </si>
  <si>
    <t xml:space="preserve">CARGA, MANOBRA E DESCARGA DE FRESAGEM CONTÍNUA SOLTA EM CAMINHÃO BASCULANTE DE 10 M³ - CARGA COM FRESADORA E DESCARGA LIVRE </t>
  </si>
  <si>
    <t>T</t>
  </si>
  <si>
    <t>P. ESP.</t>
  </si>
  <si>
    <t>MATERIAL FRESAGEM</t>
  </si>
  <si>
    <t>SINALIZAÇÃO:</t>
  </si>
  <si>
    <t>210 (dias)</t>
  </si>
  <si>
    <t>240 (dias)</t>
  </si>
  <si>
    <t>270 (dias)</t>
  </si>
  <si>
    <t>300 (dias)</t>
  </si>
  <si>
    <t>330 (dias)</t>
  </si>
  <si>
    <t>360 (dias)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</si>
</sst>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4" formatCode="_-&quot;R$&quot;\ * #,##0.00_-;\-&quot;R$&quot;\ * #,##0.00_-;_-&quot;R$&quot;\ * &quot;-&quot;??_-;_-@_-"/>
    <numFmt numFmtId="43" formatCode="_-* #,##0.00_-;\-* #,##0.00_-;_-* &quot;-&quot;??_-;_-@_-"/>
    <numFmt numFmtId="164" formatCode="_(* #,##0.00_);_(* \(#,##0.00\);_(* &quot;-&quot;??_);_(@_)"/>
    <numFmt numFmtId="165" formatCode="&quot;R$ &quot;#,##0_);\(&quot;R$ &quot;#,##0\)"/>
    <numFmt numFmtId="166" formatCode="&quot;R$&quot;\ #,##0.00"/>
    <numFmt numFmtId="167" formatCode="#,##0.000000000000000"/>
    <numFmt numFmtId="168" formatCode="#,##0.00000"/>
    <numFmt numFmtId="169" formatCode="#\,##0."/>
    <numFmt numFmtId="170" formatCode="_(&quot;R$ &quot;* #,##0.00_);_(&quot;R$ &quot;* \(#,##0.00\);_(&quot;R$ &quot;* &quot;-&quot;??_);_(@_)"/>
    <numFmt numFmtId="171" formatCode="\$#."/>
    <numFmt numFmtId="172" formatCode="#,##0.00&quot; &quot;;&quot; (&quot;#,##0.00&quot;)&quot;;&quot; -&quot;#&quot; &quot;;@&quot; &quot;"/>
    <numFmt numFmtId="173" formatCode="#,##0.00&quot; &quot;;&quot;-&quot;#,##0.00&quot; &quot;;&quot; -&quot;#&quot; &quot;;@&quot; &quot;"/>
    <numFmt numFmtId="174" formatCode="#.00"/>
    <numFmt numFmtId="175" formatCode="0.00_)"/>
    <numFmt numFmtId="176" formatCode="%#.00"/>
    <numFmt numFmtId="177" formatCode="#\,##0.00"/>
    <numFmt numFmtId="178" formatCode="[$R$-416]&quot; &quot;#,##0.00;[Red]&quot;-&quot;[$R$-416]&quot; &quot;#,##0.00"/>
    <numFmt numFmtId="179" formatCode="#,"/>
    <numFmt numFmtId="180" formatCode="_(* #,##0_);_(* \(#,##0\);_(* &quot;-&quot;_);_(@_)"/>
    <numFmt numFmtId="181" formatCode="_(&quot;$&quot;* #,##0.00_);_(&quot;$&quot;* \(#,##0.00\);_(&quot;$&quot;* &quot;-&quot;??_);_(@_)"/>
    <numFmt numFmtId="182" formatCode="* #,##0.00\ ;* \(#,##0.00\);* \-#\ ;@\ "/>
    <numFmt numFmtId="183" formatCode="#,##0.000"/>
    <numFmt numFmtId="184" formatCode="_-* #,##0.00_-;\-* #,##0.00_-;_-* \-??_-;_-@_-"/>
    <numFmt numFmtId="185" formatCode="0.0000%"/>
    <numFmt numFmtId="186" formatCode="0.0%"/>
  </numFmts>
  <fonts count="46">
    <font>
      <sz val="11"/>
      <color theme="1"/>
      <name val="Calibri"/>
      <family val="2"/>
      <scheme val="minor"/>
    </font>
    <font>
      <sz val="10"/>
      <name val="Arial"/>
      <family val="2"/>
    </font>
    <font>
      <b/>
      <u/>
      <sz val="13"/>
      <name val="Arial"/>
      <family val="2"/>
    </font>
    <font>
      <b/>
      <sz val="13"/>
      <name val="Arial"/>
      <family val="2"/>
    </font>
    <font>
      <b/>
      <sz val="10"/>
      <name val="Arial"/>
      <family val="2"/>
    </font>
    <font>
      <b/>
      <sz val="9"/>
      <name val="Arial"/>
      <family val="2"/>
    </font>
    <font>
      <b/>
      <sz val="8"/>
      <name val="Arial"/>
      <family val="2"/>
    </font>
    <font>
      <sz val="11"/>
      <color theme="1"/>
      <name val="Calibri"/>
      <family val="2"/>
      <scheme val="minor"/>
    </font>
    <font>
      <b/>
      <sz val="9"/>
      <color theme="1"/>
      <name val="Arial"/>
      <family val="2"/>
    </font>
    <font>
      <sz val="11"/>
      <name val="Calibri"/>
      <family val="2"/>
      <scheme val="minor"/>
    </font>
    <font>
      <b/>
      <sz val="11"/>
      <color theme="1"/>
      <name val="Calibri"/>
      <family val="2"/>
      <scheme val="minor"/>
    </font>
    <font>
      <sz val="8"/>
      <name val="Calibri"/>
      <family val="2"/>
      <scheme val="minor"/>
    </font>
    <font>
      <b/>
      <sz val="11"/>
      <name val="Calibri"/>
      <family val="2"/>
      <scheme val="minor"/>
    </font>
    <font>
      <b/>
      <sz val="8"/>
      <color theme="1"/>
      <name val="Arial"/>
      <family val="2"/>
    </font>
    <font>
      <sz val="8"/>
      <name val="Arial"/>
      <family val="2"/>
    </font>
    <font>
      <sz val="8"/>
      <name val="Courier"/>
      <family val="3"/>
    </font>
    <font>
      <b/>
      <sz val="9"/>
      <name val="Calibri"/>
      <family val="2"/>
      <scheme val="minor"/>
    </font>
    <font>
      <sz val="9"/>
      <name val="Calibri"/>
      <family val="2"/>
      <scheme val="minor"/>
    </font>
    <font>
      <sz val="9"/>
      <color theme="1"/>
      <name val="Calibri"/>
      <family val="2"/>
      <scheme val="minor"/>
    </font>
    <font>
      <sz val="11"/>
      <color rgb="FF000000"/>
      <name val="Calibri"/>
      <family val="2"/>
    </font>
    <font>
      <b/>
      <u/>
      <sz val="14"/>
      <name val="Arial"/>
      <family val="2"/>
    </font>
    <font>
      <b/>
      <u/>
      <sz val="12"/>
      <name val="Arial"/>
      <family val="2"/>
    </font>
    <font>
      <b/>
      <sz val="12"/>
      <name val="Arial"/>
      <family val="2"/>
    </font>
    <font>
      <b/>
      <sz val="14"/>
      <name val="Arial"/>
      <family val="2"/>
    </font>
    <font>
      <sz val="10"/>
      <color indexed="8"/>
      <name val="MS Sans Serif"/>
      <family val="2"/>
    </font>
    <font>
      <sz val="10"/>
      <color rgb="FF000000"/>
      <name val="Arial1"/>
    </font>
    <font>
      <sz val="11"/>
      <color indexed="8"/>
      <name val="Calibri"/>
      <family val="2"/>
    </font>
    <font>
      <sz val="1"/>
      <color indexed="8"/>
      <name val="Courier"/>
      <family val="3"/>
    </font>
    <font>
      <u/>
      <sz val="6"/>
      <color indexed="36"/>
      <name val="MS Sans Serif"/>
      <family val="2"/>
    </font>
    <font>
      <b/>
      <i/>
      <sz val="16"/>
      <color rgb="FF000000"/>
      <name val="Arial"/>
      <family val="2"/>
    </font>
    <font>
      <u/>
      <sz val="11"/>
      <color indexed="12"/>
      <name val="Arial"/>
      <family val="2"/>
    </font>
    <font>
      <sz val="10"/>
      <name val="Courier"/>
      <family val="3"/>
    </font>
    <font>
      <sz val="12"/>
      <name val="Times New Roman"/>
      <family val="1"/>
    </font>
    <font>
      <b/>
      <i/>
      <sz val="16"/>
      <name val="Helv"/>
    </font>
    <font>
      <sz val="11"/>
      <color rgb="FF000000"/>
      <name val="Arial"/>
      <family val="2"/>
    </font>
    <font>
      <sz val="10"/>
      <name val="Times New Roman"/>
      <family val="1"/>
    </font>
    <font>
      <b/>
      <i/>
      <u/>
      <sz val="11"/>
      <color rgb="FF000000"/>
      <name val="Arial"/>
      <family val="2"/>
    </font>
    <font>
      <sz val="10"/>
      <name val="MS Sans Serif"/>
      <family val="2"/>
    </font>
    <font>
      <sz val="1"/>
      <color indexed="18"/>
      <name val="Courier"/>
      <family val="3"/>
    </font>
    <font>
      <b/>
      <sz val="1"/>
      <color indexed="8"/>
      <name val="Courier"/>
      <family val="3"/>
    </font>
    <font>
      <sz val="11"/>
      <color indexed="8"/>
      <name val="Arial"/>
      <family val="2"/>
    </font>
    <font>
      <sz val="11"/>
      <color rgb="FF000000"/>
      <name val="Calibri"/>
      <family val="2"/>
      <charset val="1"/>
    </font>
    <font>
      <b/>
      <sz val="16"/>
      <name val="Arial"/>
      <family val="2"/>
    </font>
    <font>
      <sz val="16"/>
      <name val="Arial"/>
      <family val="2"/>
    </font>
    <font>
      <sz val="11"/>
      <name val="Arial"/>
      <family val="2"/>
    </font>
    <font>
      <b/>
      <sz val="11"/>
      <name val="Arial"/>
      <family val="2"/>
    </font>
  </fonts>
  <fills count="18">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3" tint="0.59999389629810485"/>
        <bgColor indexed="64"/>
      </patternFill>
    </fill>
    <fill>
      <patternFill patternType="solid">
        <fgColor rgb="FF92D05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indexed="52"/>
        <bgColor indexed="64"/>
      </patternFill>
    </fill>
    <fill>
      <patternFill patternType="solid">
        <fgColor indexed="22"/>
        <bgColor indexed="64"/>
      </patternFill>
    </fill>
    <fill>
      <patternFill patternType="solid">
        <fgColor indexed="26"/>
        <bgColor indexed="64"/>
      </patternFill>
    </fill>
  </fills>
  <borders count="37">
    <border>
      <left/>
      <right/>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71">
    <xf numFmtId="0" fontId="0" fillId="0" borderId="0"/>
    <xf numFmtId="0" fontId="1" fillId="0" borderId="0"/>
    <xf numFmtId="4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7" fillId="0" borderId="0" applyFont="0" applyFill="0" applyBorder="0" applyAlignment="0" applyProtection="0"/>
    <xf numFmtId="164" fontId="1"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1" fillId="0" borderId="0"/>
    <xf numFmtId="44" fontId="1" fillId="0" borderId="0" applyFill="0" applyBorder="0" applyAlignment="0" applyProtection="0"/>
    <xf numFmtId="9" fontId="1" fillId="0" borderId="0" applyFill="0" applyBorder="0" applyAlignment="0" applyProtection="0"/>
    <xf numFmtId="0" fontId="24" fillId="0" borderId="0"/>
    <xf numFmtId="0" fontId="25" fillId="0" borderId="0" applyNumberFormat="0" applyBorder="0" applyProtection="0"/>
    <xf numFmtId="0" fontId="25" fillId="0" borderId="0" applyNumberFormat="0" applyBorder="0" applyProtection="0"/>
    <xf numFmtId="43" fontId="7" fillId="0" borderId="0" applyFont="0" applyFill="0" applyBorder="0" applyAlignment="0" applyProtection="0"/>
    <xf numFmtId="43" fontId="26" fillId="0" borderId="0" applyFont="0" applyFill="0" applyBorder="0" applyAlignment="0" applyProtection="0"/>
    <xf numFmtId="169" fontId="27" fillId="0" borderId="0">
      <protection locked="0"/>
    </xf>
    <xf numFmtId="0" fontId="4" fillId="15" borderId="5" applyFill="0" applyBorder="0" applyAlignment="0" applyProtection="0">
      <alignment vertical="center"/>
      <protection locked="0"/>
    </xf>
    <xf numFmtId="170" fontId="1" fillId="0" borderId="0" applyFont="0" applyFill="0" applyBorder="0" applyAlignment="0" applyProtection="0"/>
    <xf numFmtId="171" fontId="27" fillId="0" borderId="0">
      <protection locked="0"/>
    </xf>
    <xf numFmtId="0" fontId="27" fillId="0" borderId="0">
      <protection locked="0"/>
    </xf>
    <xf numFmtId="0" fontId="27" fillId="0" borderId="0">
      <protection locked="0"/>
    </xf>
    <xf numFmtId="172" fontId="25" fillId="0" borderId="0" applyBorder="0" applyProtection="0"/>
    <xf numFmtId="0" fontId="25" fillId="0" borderId="0" applyBorder="0" applyProtection="0"/>
    <xf numFmtId="0" fontId="19" fillId="0" borderId="0" applyNumberFormat="0" applyBorder="0" applyProtection="0"/>
    <xf numFmtId="0" fontId="25" fillId="0" borderId="0" applyNumberFormat="0" applyBorder="0" applyProtection="0"/>
    <xf numFmtId="0" fontId="19" fillId="0" borderId="0" applyNumberFormat="0" applyBorder="0" applyProtection="0"/>
    <xf numFmtId="0" fontId="26" fillId="0" borderId="0"/>
    <xf numFmtId="0" fontId="1" fillId="0" borderId="0"/>
    <xf numFmtId="173" fontId="19" fillId="0" borderId="0" applyBorder="0" applyProtection="0"/>
    <xf numFmtId="174" fontId="27" fillId="0" borderId="0">
      <protection locked="0"/>
    </xf>
    <xf numFmtId="174" fontId="27" fillId="0" borderId="0">
      <protection locked="0"/>
    </xf>
    <xf numFmtId="0" fontId="28" fillId="0" borderId="0" applyNumberFormat="0" applyFill="0" applyBorder="0" applyAlignment="0" applyProtection="0">
      <alignment vertical="top"/>
      <protection locked="0"/>
    </xf>
    <xf numFmtId="38" fontId="14" fillId="16" borderId="0" applyNumberFormat="0" applyBorder="0" applyAlignment="0" applyProtection="0"/>
    <xf numFmtId="0" fontId="29" fillId="0" borderId="0" applyNumberFormat="0" applyBorder="0" applyProtection="0">
      <alignment horizontal="center"/>
    </xf>
    <xf numFmtId="0" fontId="27" fillId="0" borderId="0">
      <protection locked="0"/>
    </xf>
    <xf numFmtId="0" fontId="27" fillId="0" borderId="0">
      <protection locked="0"/>
    </xf>
    <xf numFmtId="0" fontId="29" fillId="0" borderId="0" applyNumberFormat="0" applyBorder="0" applyProtection="0">
      <alignment horizontal="center" textRotation="90"/>
    </xf>
    <xf numFmtId="0" fontId="30" fillId="0" borderId="0" applyNumberFormat="0" applyFill="0" applyBorder="0" applyAlignment="0" applyProtection="0">
      <alignment vertical="top"/>
      <protection locked="0"/>
    </xf>
    <xf numFmtId="0" fontId="31" fillId="0" borderId="0"/>
    <xf numFmtId="10" fontId="14" fillId="17" borderId="4" applyNumberFormat="0" applyBorder="0" applyAlignment="0" applyProtection="0"/>
    <xf numFmtId="0" fontId="1" fillId="0" borderId="0">
      <alignment horizontal="centerContinuous" vertical="justify"/>
    </xf>
    <xf numFmtId="0" fontId="32" fillId="0" borderId="0" applyAlignment="0">
      <alignment horizontal="center"/>
    </xf>
    <xf numFmtId="44" fontId="7" fillId="0" borderId="0" applyFont="0" applyFill="0" applyBorder="0" applyAlignment="0" applyProtection="0"/>
    <xf numFmtId="174" fontId="1" fillId="0" borderId="0"/>
    <xf numFmtId="44" fontId="1" fillId="0" borderId="0" applyFill="0" applyBorder="0" applyAlignment="0" applyProtection="0"/>
    <xf numFmtId="175" fontId="33"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23" fillId="0" borderId="0">
      <alignment horizontal="left" vertical="center" indent="12"/>
    </xf>
    <xf numFmtId="0" fontId="14" fillId="0" borderId="5" applyBorder="0">
      <alignment horizontal="left" vertical="center" wrapText="1" indent="2"/>
      <protection locked="0"/>
    </xf>
    <xf numFmtId="0" fontId="14" fillId="0" borderId="5" applyBorder="0">
      <alignment horizontal="left" vertical="center" wrapText="1" indent="3"/>
      <protection locked="0"/>
    </xf>
    <xf numFmtId="10" fontId="1" fillId="0" borderId="0" applyFont="0" applyFill="0" applyBorder="0" applyAlignment="0" applyProtection="0"/>
    <xf numFmtId="9" fontId="1"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6" fontId="27" fillId="0" borderId="0">
      <protection locked="0"/>
    </xf>
    <xf numFmtId="177" fontId="27" fillId="0" borderId="0">
      <protection locked="0"/>
    </xf>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5" fillId="0" borderId="0" applyFont="0" applyFill="0" applyBorder="0" applyAlignment="0" applyProtection="0"/>
    <xf numFmtId="9" fontId="7" fillId="0" borderId="0" applyFont="0" applyFill="0" applyBorder="0" applyAlignment="0" applyProtection="0"/>
    <xf numFmtId="9" fontId="1" fillId="0" borderId="0"/>
    <xf numFmtId="9" fontId="1" fillId="0" borderId="0" applyFill="0" applyBorder="0" applyAlignment="0" applyProtection="0"/>
    <xf numFmtId="0" fontId="36" fillId="0" borderId="0" applyNumberFormat="0" applyBorder="0" applyProtection="0"/>
    <xf numFmtId="178" fontId="36" fillId="0" borderId="0" applyBorder="0" applyProtection="0"/>
    <xf numFmtId="38" fontId="37" fillId="0" borderId="0" applyFont="0" applyFill="0" applyBorder="0" applyAlignment="0" applyProtection="0"/>
    <xf numFmtId="179" fontId="38" fillId="0" borderId="0">
      <protection locked="0"/>
    </xf>
    <xf numFmtId="172" fontId="25" fillId="0" borderId="0" applyBorder="0" applyProtection="0"/>
    <xf numFmtId="180" fontId="35" fillId="0" borderId="0" applyFont="0" applyFill="0" applyBorder="0" applyAlignment="0" applyProtection="0"/>
    <xf numFmtId="0" fontId="37" fillId="0" borderId="0"/>
    <xf numFmtId="0" fontId="39" fillId="0" borderId="0">
      <protection locked="0"/>
    </xf>
    <xf numFmtId="0" fontId="39" fillId="0" borderId="0">
      <protection locked="0"/>
    </xf>
    <xf numFmtId="43" fontId="7" fillId="0" borderId="0" applyFont="0" applyFill="0" applyBorder="0" applyAlignment="0" applyProtection="0"/>
    <xf numFmtId="181" fontId="1" fillId="0" borderId="0" applyFont="0" applyFill="0" applyBorder="0" applyAlignment="0" applyProtection="0"/>
    <xf numFmtId="165" fontId="1" fillId="0" borderId="0" applyFont="0" applyFill="0" applyBorder="0" applyAlignment="0" applyProtection="0"/>
    <xf numFmtId="182" fontId="1" fillId="0" borderId="0" applyFill="0" applyBorder="0" applyAlignment="0" applyProtection="0"/>
    <xf numFmtId="164" fontId="1" fillId="0" borderId="0" applyFont="0" applyFill="0" applyBorder="0" applyAlignment="0" applyProtection="0"/>
    <xf numFmtId="164" fontId="4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35" fillId="0" borderId="0" applyFont="0" applyFill="0" applyBorder="0" applyAlignment="0" applyProtection="0"/>
    <xf numFmtId="184" fontId="41" fillId="0" borderId="0" applyBorder="0" applyProtection="0"/>
    <xf numFmtId="164" fontId="1" fillId="0" borderId="0" applyFont="0" applyFill="0" applyBorder="0" applyAlignment="0" applyProtection="0"/>
    <xf numFmtId="0" fontId="1" fillId="0" borderId="0"/>
    <xf numFmtId="44" fontId="1"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cellStyleXfs>
  <cellXfs count="301">
    <xf numFmtId="0" fontId="0" fillId="0" borderId="0" xfId="0"/>
    <xf numFmtId="0" fontId="0" fillId="0" borderId="0" xfId="0" applyAlignment="1">
      <alignment horizontal="center" vertical="center"/>
    </xf>
    <xf numFmtId="4" fontId="9" fillId="0" borderId="0" xfId="0" applyNumberFormat="1" applyFont="1"/>
    <xf numFmtId="0" fontId="0" fillId="0" borderId="0" xfId="0" applyAlignment="1">
      <alignment vertical="center" wrapText="1"/>
    </xf>
    <xf numFmtId="0" fontId="0" fillId="0" borderId="0" xfId="0" applyAlignment="1">
      <alignment vertical="center"/>
    </xf>
    <xf numFmtId="0" fontId="3" fillId="2" borderId="2" xfId="8" applyFont="1" applyFill="1" applyBorder="1" applyAlignment="1">
      <alignment vertical="center" wrapText="1"/>
    </xf>
    <xf numFmtId="0" fontId="3" fillId="2" borderId="2" xfId="8" applyFont="1" applyFill="1" applyBorder="1" applyAlignment="1">
      <alignment horizontal="center" vertical="center" wrapText="1"/>
    </xf>
    <xf numFmtId="4" fontId="4" fillId="2" borderId="0" xfId="8" applyNumberFormat="1" applyFont="1" applyFill="1" applyAlignment="1">
      <alignment horizontal="center" wrapText="1"/>
    </xf>
    <xf numFmtId="0" fontId="8" fillId="4" borderId="4" xfId="8" applyFont="1" applyFill="1" applyBorder="1" applyAlignment="1">
      <alignment horizontal="center" vertical="center" wrapText="1"/>
    </xf>
    <xf numFmtId="0" fontId="8" fillId="4" borderId="4" xfId="8" applyFont="1" applyFill="1" applyBorder="1" applyAlignment="1">
      <alignment vertical="center" wrapText="1"/>
    </xf>
    <xf numFmtId="0" fontId="5" fillId="3" borderId="4" xfId="8" applyFont="1" applyFill="1" applyBorder="1" applyAlignment="1">
      <alignment horizontal="center" vertical="center" wrapText="1"/>
    </xf>
    <xf numFmtId="0" fontId="5" fillId="3" borderId="4" xfId="8" applyFont="1" applyFill="1" applyBorder="1" applyAlignment="1">
      <alignment horizontal="left" vertical="center" wrapText="1"/>
    </xf>
    <xf numFmtId="49" fontId="6" fillId="0" borderId="4" xfId="36" applyNumberFormat="1" applyFont="1" applyFill="1" applyBorder="1" applyAlignment="1">
      <alignment horizontal="center" vertical="center" wrapText="1"/>
    </xf>
    <xf numFmtId="0" fontId="6" fillId="0" borderId="4" xfId="8" applyFont="1" applyBorder="1" applyAlignment="1">
      <alignment horizontal="left" vertical="center" wrapText="1"/>
    </xf>
    <xf numFmtId="4" fontId="9" fillId="0" borderId="1" xfId="0" applyNumberFormat="1" applyFont="1" applyBorder="1" applyAlignment="1">
      <alignment horizontal="center" vertical="center"/>
    </xf>
    <xf numFmtId="4" fontId="9" fillId="0" borderId="0" xfId="0" applyNumberFormat="1" applyFont="1" applyAlignment="1">
      <alignment horizontal="center" vertical="center"/>
    </xf>
    <xf numFmtId="0" fontId="4" fillId="2" borderId="0" xfId="8" applyFont="1" applyFill="1" applyAlignment="1">
      <alignment horizontal="center" vertical="center" wrapText="1"/>
    </xf>
    <xf numFmtId="43" fontId="0" fillId="0" borderId="0" xfId="36" applyFont="1" applyAlignment="1"/>
    <xf numFmtId="43" fontId="8" fillId="4" borderId="4" xfId="36" applyFont="1" applyFill="1" applyBorder="1" applyAlignment="1">
      <alignment vertical="center" wrapText="1"/>
    </xf>
    <xf numFmtId="43" fontId="0" fillId="0" borderId="0" xfId="36" applyFont="1" applyAlignment="1">
      <alignment vertical="center"/>
    </xf>
    <xf numFmtId="166" fontId="0" fillId="0" borderId="0" xfId="38" applyNumberFormat="1" applyFont="1"/>
    <xf numFmtId="166" fontId="8" fillId="4" borderId="4" xfId="38" applyNumberFormat="1" applyFont="1" applyFill="1" applyBorder="1" applyAlignment="1">
      <alignment horizontal="center" vertical="center" wrapText="1"/>
    </xf>
    <xf numFmtId="166" fontId="6" fillId="0" borderId="4" xfId="38" applyNumberFormat="1" applyFont="1" applyFill="1" applyBorder="1" applyAlignment="1">
      <alignment horizontal="center" vertical="center" wrapText="1"/>
    </xf>
    <xf numFmtId="166" fontId="0" fillId="0" borderId="0" xfId="38" applyNumberFormat="1" applyFont="1" applyAlignment="1">
      <alignment horizontal="center" vertical="center"/>
    </xf>
    <xf numFmtId="0" fontId="10" fillId="4" borderId="0" xfId="0" applyFont="1" applyFill="1" applyAlignment="1">
      <alignment horizontal="left" vertical="center"/>
    </xf>
    <xf numFmtId="0" fontId="10" fillId="4" borderId="0" xfId="0" applyFont="1" applyFill="1" applyAlignment="1">
      <alignment horizontal="center" vertical="center"/>
    </xf>
    <xf numFmtId="0" fontId="10" fillId="4" borderId="0" xfId="0" applyFont="1" applyFill="1" applyAlignment="1">
      <alignment vertical="center" wrapText="1"/>
    </xf>
    <xf numFmtId="43" fontId="10" fillId="4" borderId="0" xfId="36" applyFont="1" applyFill="1" applyAlignment="1">
      <alignment vertical="center"/>
    </xf>
    <xf numFmtId="166" fontId="10" fillId="4" borderId="0" xfId="38" applyNumberFormat="1" applyFont="1" applyFill="1" applyAlignment="1">
      <alignment horizontal="center" vertical="center"/>
    </xf>
    <xf numFmtId="0" fontId="5" fillId="6" borderId="6" xfId="8" applyFont="1" applyFill="1" applyBorder="1" applyAlignment="1">
      <alignment vertical="center" wrapText="1"/>
    </xf>
    <xf numFmtId="0" fontId="5" fillId="6" borderId="7" xfId="8" applyFont="1" applyFill="1" applyBorder="1" applyAlignment="1">
      <alignment vertical="center" wrapText="1"/>
    </xf>
    <xf numFmtId="166" fontId="8" fillId="6" borderId="4" xfId="38" applyNumberFormat="1" applyFont="1" applyFill="1" applyBorder="1" applyAlignment="1">
      <alignment horizontal="center" vertical="center" wrapText="1"/>
    </xf>
    <xf numFmtId="0" fontId="0" fillId="7" borderId="0" xfId="0" applyFill="1"/>
    <xf numFmtId="0" fontId="5" fillId="8" borderId="4" xfId="8" applyFont="1" applyFill="1" applyBorder="1" applyAlignment="1">
      <alignment horizontal="center" vertical="center" wrapText="1"/>
    </xf>
    <xf numFmtId="0" fontId="5" fillId="8" borderId="4" xfId="8" applyFont="1" applyFill="1" applyBorder="1" applyAlignment="1">
      <alignment horizontal="left" vertical="center" wrapText="1"/>
    </xf>
    <xf numFmtId="43" fontId="5" fillId="8" borderId="4" xfId="36" applyFont="1" applyFill="1" applyBorder="1" applyAlignment="1">
      <alignment vertical="center" wrapText="1"/>
    </xf>
    <xf numFmtId="166" fontId="5" fillId="8" borderId="4" xfId="38" applyNumberFormat="1" applyFont="1" applyFill="1" applyBorder="1" applyAlignment="1">
      <alignment horizontal="center" vertical="center" wrapText="1"/>
    </xf>
    <xf numFmtId="2" fontId="3" fillId="2" borderId="9" xfId="8" applyNumberFormat="1" applyFont="1" applyFill="1" applyBorder="1" applyAlignment="1">
      <alignment vertical="center" wrapText="1"/>
    </xf>
    <xf numFmtId="2" fontId="4" fillId="2" borderId="10" xfId="8" applyNumberFormat="1" applyFont="1" applyFill="1" applyBorder="1" applyAlignment="1">
      <alignment horizontal="center" wrapText="1"/>
    </xf>
    <xf numFmtId="4" fontId="12" fillId="0" borderId="0" xfId="0" applyNumberFormat="1" applyFont="1" applyAlignment="1">
      <alignment horizontal="center" vertical="center"/>
    </xf>
    <xf numFmtId="0" fontId="13" fillId="4" borderId="4" xfId="8" applyFont="1" applyFill="1" applyBorder="1" applyAlignment="1">
      <alignment vertical="center" wrapText="1"/>
    </xf>
    <xf numFmtId="9" fontId="9" fillId="0" borderId="0" xfId="39" applyFont="1" applyBorder="1" applyAlignment="1"/>
    <xf numFmtId="4" fontId="9" fillId="5" borderId="0" xfId="0" applyNumberFormat="1" applyFont="1" applyFill="1" applyAlignment="1">
      <alignment horizontal="center" vertical="center"/>
    </xf>
    <xf numFmtId="0" fontId="5" fillId="5" borderId="0" xfId="8" applyFont="1" applyFill="1" applyAlignment="1">
      <alignment horizontal="center" vertical="center" wrapText="1"/>
    </xf>
    <xf numFmtId="4" fontId="9" fillId="5" borderId="0" xfId="0" applyNumberFormat="1" applyFont="1" applyFill="1"/>
    <xf numFmtId="0" fontId="0" fillId="5" borderId="0" xfId="0" applyFill="1"/>
    <xf numFmtId="0" fontId="15" fillId="5" borderId="0" xfId="0" applyFont="1" applyFill="1" applyAlignment="1">
      <alignment horizontal="center" vertical="center"/>
    </xf>
    <xf numFmtId="4" fontId="6" fillId="2" borderId="4" xfId="8" applyNumberFormat="1" applyFont="1" applyFill="1" applyBorder="1" applyAlignment="1">
      <alignment horizontal="center" wrapText="1"/>
    </xf>
    <xf numFmtId="4" fontId="6" fillId="0" borderId="4" xfId="8" applyNumberFormat="1" applyFont="1" applyBorder="1" applyAlignment="1">
      <alignment horizontal="center" wrapText="1"/>
    </xf>
    <xf numFmtId="0" fontId="5" fillId="0" borderId="0" xfId="8" applyFont="1" applyAlignment="1">
      <alignment horizontal="center" vertical="center" wrapText="1"/>
    </xf>
    <xf numFmtId="0" fontId="14" fillId="0" borderId="4" xfId="8" applyFont="1" applyBorder="1" applyAlignment="1">
      <alignment horizontal="right" vertical="center" wrapText="1"/>
    </xf>
    <xf numFmtId="4" fontId="14" fillId="2" borderId="4" xfId="8" applyNumberFormat="1" applyFont="1" applyFill="1" applyBorder="1" applyAlignment="1">
      <alignment horizontal="center" wrapText="1"/>
    </xf>
    <xf numFmtId="4" fontId="14" fillId="0" borderId="4" xfId="8" applyNumberFormat="1" applyFont="1" applyBorder="1" applyAlignment="1">
      <alignment horizontal="center" wrapText="1"/>
    </xf>
    <xf numFmtId="0" fontId="6" fillId="0" borderId="4" xfId="40" applyFont="1" applyBorder="1" applyAlignment="1">
      <alignment horizontal="right" vertical="center"/>
    </xf>
    <xf numFmtId="4" fontId="16" fillId="0" borderId="0" xfId="0" applyNumberFormat="1" applyFont="1" applyAlignment="1">
      <alignment horizontal="center" vertical="center"/>
    </xf>
    <xf numFmtId="4" fontId="17" fillId="0" borderId="0" xfId="0" applyNumberFormat="1" applyFont="1" applyAlignment="1">
      <alignment horizontal="center" vertical="center"/>
    </xf>
    <xf numFmtId="4" fontId="17" fillId="0" borderId="0" xfId="0" applyNumberFormat="1" applyFont="1"/>
    <xf numFmtId="0" fontId="18" fillId="0" borderId="0" xfId="0" applyFont="1"/>
    <xf numFmtId="4" fontId="5" fillId="3" borderId="4" xfId="8" applyNumberFormat="1" applyFont="1" applyFill="1" applyBorder="1" applyAlignment="1">
      <alignment horizontal="center" wrapText="1"/>
    </xf>
    <xf numFmtId="43" fontId="14" fillId="0" borderId="4" xfId="36" applyFont="1" applyFill="1" applyBorder="1" applyAlignment="1">
      <alignment horizontal="center" wrapText="1"/>
    </xf>
    <xf numFmtId="0" fontId="14" fillId="0" borderId="4" xfId="8" quotePrefix="1" applyFont="1" applyBorder="1" applyAlignment="1">
      <alignment horizontal="right" vertical="center" wrapText="1"/>
    </xf>
    <xf numFmtId="0" fontId="6" fillId="2" borderId="4" xfId="8" applyFont="1" applyFill="1" applyBorder="1" applyAlignment="1">
      <alignment horizontal="center" vertical="center" wrapText="1"/>
    </xf>
    <xf numFmtId="4" fontId="0" fillId="0" borderId="0" xfId="0" applyNumberFormat="1" applyAlignment="1">
      <alignment horizontal="center" vertical="center"/>
    </xf>
    <xf numFmtId="4" fontId="0" fillId="0" borderId="0" xfId="0" applyNumberFormat="1"/>
    <xf numFmtId="2" fontId="0" fillId="0" borderId="0" xfId="0" applyNumberFormat="1"/>
    <xf numFmtId="4" fontId="0" fillId="0" borderId="0" xfId="0" applyNumberFormat="1" applyAlignment="1">
      <alignment horizontal="center"/>
    </xf>
    <xf numFmtId="2" fontId="0" fillId="0" borderId="0" xfId="0" applyNumberFormat="1" applyAlignment="1">
      <alignment horizontal="center"/>
    </xf>
    <xf numFmtId="0" fontId="6" fillId="2" borderId="4" xfId="8" applyFont="1" applyFill="1" applyBorder="1" applyAlignment="1">
      <alignment horizontal="left" vertical="center" wrapText="1"/>
    </xf>
    <xf numFmtId="0" fontId="6" fillId="2" borderId="4" xfId="40" applyFont="1" applyFill="1" applyBorder="1" applyAlignment="1">
      <alignment horizontal="right" vertical="center"/>
    </xf>
    <xf numFmtId="0" fontId="3" fillId="0" borderId="2" xfId="19" applyFont="1" applyBorder="1"/>
    <xf numFmtId="0" fontId="2" fillId="0" borderId="2" xfId="19" applyFont="1" applyBorder="1"/>
    <xf numFmtId="0" fontId="2" fillId="0" borderId="9" xfId="19" applyFont="1" applyBorder="1"/>
    <xf numFmtId="0" fontId="2" fillId="0" borderId="0" xfId="19" applyFont="1"/>
    <xf numFmtId="0" fontId="2" fillId="0" borderId="0" xfId="19" applyFont="1" applyAlignment="1">
      <alignment horizontal="left" wrapText="1"/>
    </xf>
    <xf numFmtId="0" fontId="2" fillId="0" borderId="0" xfId="19" applyFont="1" applyAlignment="1">
      <alignment horizontal="center"/>
    </xf>
    <xf numFmtId="0" fontId="7" fillId="0" borderId="0" xfId="21"/>
    <xf numFmtId="4" fontId="7" fillId="0" borderId="0" xfId="21" applyNumberFormat="1" applyAlignment="1">
      <alignment horizontal="center"/>
    </xf>
    <xf numFmtId="4" fontId="7" fillId="0" borderId="0" xfId="21" applyNumberFormat="1" applyAlignment="1">
      <alignment horizontal="center" wrapText="1"/>
    </xf>
    <xf numFmtId="0" fontId="20" fillId="0" borderId="0" xfId="19" applyFont="1"/>
    <xf numFmtId="0" fontId="20" fillId="0" borderId="0" xfId="19" applyFont="1" applyAlignment="1">
      <alignment horizontal="left" wrapText="1"/>
    </xf>
    <xf numFmtId="0" fontId="20" fillId="0" borderId="0" xfId="19" applyFont="1" applyAlignment="1">
      <alignment horizontal="center"/>
    </xf>
    <xf numFmtId="0" fontId="23" fillId="0" borderId="0" xfId="19" applyFont="1" applyAlignment="1">
      <alignment vertical="center"/>
    </xf>
    <xf numFmtId="0" fontId="23" fillId="0" borderId="0" xfId="19" applyFont="1" applyAlignment="1">
      <alignment horizontal="left" vertical="center" wrapText="1"/>
    </xf>
    <xf numFmtId="0" fontId="23" fillId="0" borderId="0" xfId="19" applyFont="1" applyAlignment="1">
      <alignment horizontal="center" vertical="center"/>
    </xf>
    <xf numFmtId="0" fontId="23" fillId="0" borderId="13" xfId="19" applyFont="1" applyBorder="1" applyAlignment="1">
      <alignment horizontal="center"/>
    </xf>
    <xf numFmtId="4" fontId="23" fillId="0" borderId="14" xfId="19" applyNumberFormat="1" applyFont="1" applyBorder="1" applyAlignment="1">
      <alignment horizontal="center"/>
    </xf>
    <xf numFmtId="0" fontId="23" fillId="0" borderId="0" xfId="19" applyFont="1" applyAlignment="1">
      <alignment horizontal="center"/>
    </xf>
    <xf numFmtId="0" fontId="23" fillId="0" borderId="0" xfId="19" applyFont="1" applyAlignment="1">
      <alignment horizontal="left" wrapText="1"/>
    </xf>
    <xf numFmtId="0" fontId="4" fillId="0" borderId="0" xfId="19" applyFont="1" applyAlignment="1">
      <alignment vertical="top" wrapText="1"/>
    </xf>
    <xf numFmtId="0" fontId="4" fillId="0" borderId="0" xfId="19" applyFont="1" applyAlignment="1">
      <alignment horizontal="left" vertical="top" wrapText="1"/>
    </xf>
    <xf numFmtId="0" fontId="4" fillId="0" borderId="0" xfId="19" applyFont="1" applyAlignment="1">
      <alignment horizontal="justify" vertical="top" wrapText="1"/>
    </xf>
    <xf numFmtId="0" fontId="4" fillId="0" borderId="0" xfId="19" applyFont="1"/>
    <xf numFmtId="0" fontId="4" fillId="0" borderId="0" xfId="19" applyFont="1" applyAlignment="1">
      <alignment horizontal="left" wrapText="1"/>
    </xf>
    <xf numFmtId="0" fontId="4" fillId="0" borderId="0" xfId="19" applyFont="1" applyAlignment="1">
      <alignment horizontal="left"/>
    </xf>
    <xf numFmtId="4" fontId="14" fillId="2" borderId="0" xfId="41" applyNumberFormat="1" applyFont="1" applyFill="1" applyAlignment="1">
      <alignment horizontal="center" vertical="center"/>
    </xf>
    <xf numFmtId="4" fontId="14" fillId="2" borderId="0" xfId="41" applyNumberFormat="1" applyFont="1" applyFill="1" applyAlignment="1">
      <alignment horizontal="left" vertical="center" wrapText="1"/>
    </xf>
    <xf numFmtId="4" fontId="14" fillId="7" borderId="0" xfId="41" applyNumberFormat="1" applyFont="1" applyFill="1" applyAlignment="1">
      <alignment horizontal="center" vertical="center"/>
    </xf>
    <xf numFmtId="0" fontId="7" fillId="7" borderId="0" xfId="21" applyFill="1" applyAlignment="1">
      <alignment horizontal="center"/>
    </xf>
    <xf numFmtId="4" fontId="7" fillId="7" borderId="0" xfId="21" applyNumberFormat="1" applyFill="1" applyAlignment="1">
      <alignment horizontal="center"/>
    </xf>
    <xf numFmtId="4" fontId="7" fillId="7" borderId="0" xfId="21" applyNumberFormat="1" applyFill="1" applyAlignment="1">
      <alignment horizontal="center" wrapText="1"/>
    </xf>
    <xf numFmtId="0" fontId="7" fillId="7" borderId="0" xfId="21" applyFill="1"/>
    <xf numFmtId="0" fontId="7" fillId="0" borderId="0" xfId="21" applyAlignment="1">
      <alignment horizontal="left" wrapText="1"/>
    </xf>
    <xf numFmtId="0" fontId="5" fillId="12" borderId="26" xfId="19" applyFont="1" applyFill="1" applyBorder="1" applyAlignment="1">
      <alignment horizontal="left" vertical="center"/>
    </xf>
    <xf numFmtId="0" fontId="5" fillId="12" borderId="26" xfId="19" applyFont="1" applyFill="1" applyBorder="1" applyAlignment="1">
      <alignment horizontal="center" vertical="center"/>
    </xf>
    <xf numFmtId="0" fontId="5" fillId="12" borderId="27" xfId="19" applyFont="1" applyFill="1" applyBorder="1" applyAlignment="1">
      <alignment horizontal="center" vertical="center" wrapText="1"/>
    </xf>
    <xf numFmtId="166" fontId="5" fillId="9" borderId="0" xfId="19" applyNumberFormat="1" applyFont="1" applyFill="1" applyAlignment="1">
      <alignment horizontal="center" vertical="center"/>
    </xf>
    <xf numFmtId="166" fontId="5" fillId="2" borderId="0" xfId="19" applyNumberFormat="1" applyFont="1" applyFill="1" applyAlignment="1">
      <alignment horizontal="left" vertical="center" wrapText="1"/>
    </xf>
    <xf numFmtId="166" fontId="5" fillId="13" borderId="0" xfId="19" applyNumberFormat="1" applyFont="1" applyFill="1" applyAlignment="1">
      <alignment horizontal="center" vertical="center"/>
    </xf>
    <xf numFmtId="0" fontId="7" fillId="0" borderId="0" xfId="21" applyAlignment="1">
      <alignment horizontal="center"/>
    </xf>
    <xf numFmtId="49" fontId="5" fillId="2" borderId="28" xfId="41" applyNumberFormat="1" applyFont="1" applyFill="1" applyBorder="1" applyAlignment="1">
      <alignment vertical="center"/>
    </xf>
    <xf numFmtId="49" fontId="5" fillId="2" borderId="6" xfId="41" applyNumberFormat="1" applyFont="1" applyFill="1" applyBorder="1" applyAlignment="1">
      <alignment horizontal="right" vertical="center"/>
    </xf>
    <xf numFmtId="49" fontId="5" fillId="2" borderId="7" xfId="41" applyNumberFormat="1" applyFont="1" applyFill="1" applyBorder="1" applyAlignment="1">
      <alignment vertical="center"/>
    </xf>
    <xf numFmtId="0" fontId="5" fillId="0" borderId="4" xfId="41" applyFont="1" applyBorder="1" applyAlignment="1">
      <alignment vertical="center" wrapText="1"/>
    </xf>
    <xf numFmtId="0" fontId="5" fillId="0" borderId="4" xfId="41" applyFont="1" applyBorder="1" applyAlignment="1">
      <alignment horizontal="center" vertical="center"/>
    </xf>
    <xf numFmtId="44" fontId="4" fillId="0" borderId="29" xfId="42" applyFont="1" applyFill="1" applyBorder="1" applyAlignment="1">
      <alignment horizontal="center" vertical="center"/>
    </xf>
    <xf numFmtId="4" fontId="6" fillId="10" borderId="0" xfId="41" applyNumberFormat="1" applyFont="1" applyFill="1" applyAlignment="1">
      <alignment horizontal="center" vertical="center"/>
    </xf>
    <xf numFmtId="4" fontId="6" fillId="2" borderId="0" xfId="41" applyNumberFormat="1" applyFont="1" applyFill="1" applyAlignment="1">
      <alignment horizontal="left" vertical="center" wrapText="1"/>
    </xf>
    <xf numFmtId="0" fontId="14" fillId="12" borderId="30" xfId="41" applyFont="1" applyFill="1" applyBorder="1" applyAlignment="1">
      <alignment horizontal="center" vertical="center"/>
    </xf>
    <xf numFmtId="0" fontId="14" fillId="12" borderId="4" xfId="41" applyFont="1" applyFill="1" applyBorder="1" applyAlignment="1">
      <alignment horizontal="center" vertical="center"/>
    </xf>
    <xf numFmtId="0" fontId="14" fillId="12" borderId="4" xfId="41" applyFont="1" applyFill="1" applyBorder="1" applyAlignment="1">
      <alignment horizontal="left" vertical="center" wrapText="1"/>
    </xf>
    <xf numFmtId="4" fontId="14" fillId="12" borderId="4" xfId="41" applyNumberFormat="1" applyFont="1" applyFill="1" applyBorder="1" applyAlignment="1">
      <alignment horizontal="center" vertical="center" wrapText="1"/>
    </xf>
    <xf numFmtId="4" fontId="14" fillId="12" borderId="4" xfId="41" applyNumberFormat="1" applyFont="1" applyFill="1" applyBorder="1" applyAlignment="1">
      <alignment horizontal="center" vertical="center"/>
    </xf>
    <xf numFmtId="4" fontId="14" fillId="12" borderId="29" xfId="41" applyNumberFormat="1" applyFont="1" applyFill="1" applyBorder="1" applyAlignment="1">
      <alignment horizontal="center" vertical="center"/>
    </xf>
    <xf numFmtId="4" fontId="14" fillId="0" borderId="0" xfId="41" applyNumberFormat="1" applyFont="1" applyAlignment="1">
      <alignment horizontal="center" vertical="center"/>
    </xf>
    <xf numFmtId="0" fontId="14" fillId="2" borderId="30" xfId="41" applyFont="1" applyFill="1" applyBorder="1" applyAlignment="1">
      <alignment horizontal="center" vertical="center"/>
    </xf>
    <xf numFmtId="0" fontId="14" fillId="2" borderId="4" xfId="41" applyFont="1" applyFill="1" applyBorder="1" applyAlignment="1">
      <alignment horizontal="center" vertical="center"/>
    </xf>
    <xf numFmtId="0" fontId="14" fillId="2" borderId="4" xfId="41" applyFont="1" applyFill="1" applyBorder="1" applyAlignment="1">
      <alignment horizontal="center" vertical="center" wrapText="1"/>
    </xf>
    <xf numFmtId="0" fontId="14" fillId="2" borderId="4" xfId="41" applyFont="1" applyFill="1" applyBorder="1" applyAlignment="1">
      <alignment horizontal="left" vertical="center" wrapText="1"/>
    </xf>
    <xf numFmtId="167" fontId="14" fillId="2" borderId="4" xfId="41" applyNumberFormat="1" applyFont="1" applyFill="1" applyBorder="1" applyAlignment="1">
      <alignment horizontal="center" vertical="center" wrapText="1"/>
    </xf>
    <xf numFmtId="10" fontId="1" fillId="2" borderId="4" xfId="43" applyNumberFormat="1" applyFill="1" applyBorder="1" applyAlignment="1">
      <alignment horizontal="center" vertical="center" wrapText="1"/>
    </xf>
    <xf numFmtId="4" fontId="14" fillId="2" borderId="4" xfId="41" applyNumberFormat="1" applyFont="1" applyFill="1" applyBorder="1" applyAlignment="1">
      <alignment horizontal="center" vertical="center"/>
    </xf>
    <xf numFmtId="4" fontId="14" fillId="2" borderId="29" xfId="41" applyNumberFormat="1" applyFont="1" applyFill="1" applyBorder="1" applyAlignment="1">
      <alignment horizontal="center" vertical="center"/>
    </xf>
    <xf numFmtId="168" fontId="14" fillId="2" borderId="4" xfId="41" applyNumberFormat="1" applyFont="1" applyFill="1" applyBorder="1" applyAlignment="1">
      <alignment horizontal="center" vertical="center" wrapText="1"/>
    </xf>
    <xf numFmtId="2" fontId="5" fillId="0" borderId="4" xfId="41" applyNumberFormat="1" applyFont="1" applyBorder="1" applyAlignment="1">
      <alignment horizontal="center" vertical="center"/>
    </xf>
    <xf numFmtId="168" fontId="7" fillId="0" borderId="0" xfId="21" applyNumberFormat="1" applyAlignment="1">
      <alignment horizontal="center"/>
    </xf>
    <xf numFmtId="0" fontId="7" fillId="2" borderId="0" xfId="21" applyFill="1"/>
    <xf numFmtId="0" fontId="7" fillId="14" borderId="0" xfId="21" applyFill="1"/>
    <xf numFmtId="4" fontId="7" fillId="14" borderId="0" xfId="21" applyNumberFormat="1" applyFill="1" applyAlignment="1">
      <alignment horizontal="center"/>
    </xf>
    <xf numFmtId="4" fontId="7" fillId="14" borderId="0" xfId="21" applyNumberFormat="1" applyFill="1" applyAlignment="1">
      <alignment horizontal="center" wrapText="1"/>
    </xf>
    <xf numFmtId="0" fontId="14" fillId="0" borderId="1" xfId="41" applyFont="1" applyBorder="1" applyAlignment="1">
      <alignment horizontal="center" vertical="center"/>
    </xf>
    <xf numFmtId="0" fontId="14" fillId="0" borderId="0" xfId="41" applyFont="1" applyAlignment="1">
      <alignment horizontal="center" vertical="center"/>
    </xf>
    <xf numFmtId="0" fontId="14" fillId="0" borderId="11" xfId="41" applyFont="1" applyBorder="1" applyAlignment="1">
      <alignment horizontal="center" vertical="center"/>
    </xf>
    <xf numFmtId="0" fontId="14" fillId="2" borderId="8" xfId="41" applyFont="1" applyFill="1" applyBorder="1" applyAlignment="1">
      <alignment horizontal="left" vertical="center" wrapText="1"/>
    </xf>
    <xf numFmtId="0" fontId="14" fillId="2" borderId="0" xfId="41" applyFont="1" applyFill="1" applyAlignment="1">
      <alignment horizontal="left" vertical="center" wrapText="1"/>
    </xf>
    <xf numFmtId="0" fontId="14" fillId="2" borderId="10" xfId="41" applyFont="1" applyFill="1" applyBorder="1" applyAlignment="1">
      <alignment horizontal="left" vertical="center" wrapText="1"/>
    </xf>
    <xf numFmtId="43" fontId="6" fillId="2" borderId="4" xfId="36" applyFont="1" applyFill="1" applyBorder="1" applyAlignment="1">
      <alignment vertical="center" wrapText="1"/>
    </xf>
    <xf numFmtId="166" fontId="6" fillId="2" borderId="4" xfId="38" applyNumberFormat="1" applyFont="1" applyFill="1" applyBorder="1" applyAlignment="1">
      <alignment horizontal="center" vertical="center" wrapText="1"/>
    </xf>
    <xf numFmtId="49" fontId="14" fillId="2" borderId="4" xfId="41" applyNumberFormat="1" applyFont="1" applyFill="1" applyBorder="1" applyAlignment="1">
      <alignment horizontal="center" vertical="center" wrapText="1"/>
    </xf>
    <xf numFmtId="166" fontId="0" fillId="0" borderId="0" xfId="0" applyNumberFormat="1"/>
    <xf numFmtId="9" fontId="0" fillId="0" borderId="0" xfId="39" applyFont="1"/>
    <xf numFmtId="183" fontId="14" fillId="2" borderId="4" xfId="8" applyNumberFormat="1" applyFont="1" applyFill="1" applyBorder="1" applyAlignment="1">
      <alignment horizontal="center" wrapText="1"/>
    </xf>
    <xf numFmtId="0" fontId="6" fillId="0" borderId="4" xfId="8" applyFont="1" applyBorder="1" applyAlignment="1">
      <alignment horizontal="center" vertical="center" wrapText="1"/>
    </xf>
    <xf numFmtId="44" fontId="0" fillId="0" borderId="0" xfId="0" applyNumberFormat="1"/>
    <xf numFmtId="44" fontId="0" fillId="0" borderId="0" xfId="38" applyFont="1"/>
    <xf numFmtId="0" fontId="0" fillId="0" borderId="4" xfId="0" applyBorder="1" applyAlignment="1">
      <alignment vertical="center" wrapText="1"/>
    </xf>
    <xf numFmtId="0" fontId="0" fillId="0" borderId="4" xfId="0" applyBorder="1" applyAlignment="1">
      <alignment horizontal="center" vertical="center"/>
    </xf>
    <xf numFmtId="4" fontId="0" fillId="0" borderId="4" xfId="0" applyNumberFormat="1" applyBorder="1"/>
    <xf numFmtId="4" fontId="0" fillId="0" borderId="4" xfId="0" applyNumberFormat="1" applyBorder="1" applyAlignment="1">
      <alignment horizontal="center"/>
    </xf>
    <xf numFmtId="2" fontId="14" fillId="0" borderId="4" xfId="8" applyNumberFormat="1" applyFont="1" applyBorder="1" applyAlignment="1">
      <alignment horizontal="center" wrapText="1"/>
    </xf>
    <xf numFmtId="2" fontId="13" fillId="4" borderId="4" xfId="8" applyNumberFormat="1" applyFont="1" applyFill="1" applyBorder="1" applyAlignment="1">
      <alignment vertical="center" wrapText="1"/>
    </xf>
    <xf numFmtId="2" fontId="6" fillId="2" borderId="4" xfId="8" applyNumberFormat="1" applyFont="1" applyFill="1" applyBorder="1" applyAlignment="1">
      <alignment horizontal="center" wrapText="1"/>
    </xf>
    <xf numFmtId="2" fontId="14" fillId="2" borderId="4" xfId="8" applyNumberFormat="1" applyFont="1" applyFill="1" applyBorder="1" applyAlignment="1">
      <alignment horizontal="center" wrapText="1"/>
    </xf>
    <xf numFmtId="2" fontId="8" fillId="4" borderId="4" xfId="8" applyNumberFormat="1" applyFont="1" applyFill="1" applyBorder="1" applyAlignment="1">
      <alignment vertical="center" wrapText="1"/>
    </xf>
    <xf numFmtId="2" fontId="5" fillId="3" borderId="4" xfId="8" applyNumberFormat="1" applyFont="1" applyFill="1" applyBorder="1" applyAlignment="1">
      <alignment horizontal="center" wrapText="1"/>
    </xf>
    <xf numFmtId="2" fontId="6" fillId="0" borderId="4" xfId="8" applyNumberFormat="1" applyFont="1" applyBorder="1" applyAlignment="1">
      <alignment horizontal="center" wrapText="1"/>
    </xf>
    <xf numFmtId="43" fontId="6" fillId="0" borderId="4" xfId="36" applyFont="1" applyFill="1" applyBorder="1" applyAlignment="1">
      <alignment horizontal="center" wrapText="1"/>
    </xf>
    <xf numFmtId="43" fontId="14" fillId="2" borderId="4" xfId="36" applyFont="1" applyFill="1" applyBorder="1" applyAlignment="1">
      <alignment horizontal="center" wrapText="1"/>
    </xf>
    <xf numFmtId="43" fontId="6" fillId="2" borderId="4" xfId="36" applyFont="1" applyFill="1" applyBorder="1" applyAlignment="1">
      <alignment horizontal="center" wrapText="1"/>
    </xf>
    <xf numFmtId="2" fontId="0" fillId="0" borderId="4" xfId="0" applyNumberFormat="1" applyBorder="1" applyAlignment="1">
      <alignment horizontal="center"/>
    </xf>
    <xf numFmtId="1" fontId="6" fillId="2" borderId="4" xfId="8" applyNumberFormat="1" applyFont="1" applyFill="1" applyBorder="1" applyAlignment="1">
      <alignment horizontal="center" vertical="center" wrapText="1"/>
    </xf>
    <xf numFmtId="0" fontId="6" fillId="2" borderId="30" xfId="9" applyFont="1" applyFill="1" applyBorder="1" applyAlignment="1">
      <alignment horizontal="center" vertical="center" wrapText="1"/>
    </xf>
    <xf numFmtId="0" fontId="6" fillId="2" borderId="4" xfId="9" applyFont="1" applyFill="1" applyBorder="1" applyAlignment="1">
      <alignment horizontal="center" vertical="center" wrapText="1"/>
    </xf>
    <xf numFmtId="0" fontId="6" fillId="0" borderId="4" xfId="9" applyFont="1" applyBorder="1" applyAlignment="1">
      <alignment horizontal="center" vertical="center" wrapText="1"/>
    </xf>
    <xf numFmtId="0" fontId="14" fillId="0" borderId="4" xfId="9" quotePrefix="1" applyFont="1" applyBorder="1" applyAlignment="1">
      <alignment horizontal="right" vertical="center" wrapText="1"/>
    </xf>
    <xf numFmtId="4" fontId="6" fillId="2" borderId="4" xfId="9" applyNumberFormat="1" applyFont="1" applyFill="1" applyBorder="1" applyAlignment="1">
      <alignment horizontal="center" wrapText="1"/>
    </xf>
    <xf numFmtId="4" fontId="14" fillId="2" borderId="4" xfId="9" applyNumberFormat="1" applyFont="1" applyFill="1" applyBorder="1" applyAlignment="1">
      <alignment horizontal="center" wrapText="1"/>
    </xf>
    <xf numFmtId="4" fontId="6" fillId="0" borderId="4" xfId="9" applyNumberFormat="1" applyFont="1" applyBorder="1" applyAlignment="1">
      <alignment horizontal="center" wrapText="1"/>
    </xf>
    <xf numFmtId="4" fontId="14" fillId="0" borderId="4" xfId="9" applyNumberFormat="1" applyFont="1" applyBorder="1" applyAlignment="1">
      <alignment horizontal="center" wrapText="1"/>
    </xf>
    <xf numFmtId="4" fontId="9" fillId="0" borderId="0" xfId="115" applyNumberFormat="1" applyFont="1" applyAlignment="1">
      <alignment horizontal="center" vertical="center"/>
    </xf>
    <xf numFmtId="4" fontId="9" fillId="0" borderId="0" xfId="115" applyNumberFormat="1" applyFont="1"/>
    <xf numFmtId="0" fontId="7" fillId="0" borderId="0" xfId="115"/>
    <xf numFmtId="184" fontId="14" fillId="2" borderId="4" xfId="162" applyFont="1" applyFill="1" applyBorder="1" applyAlignment="1">
      <alignment horizontal="center" wrapText="1"/>
    </xf>
    <xf numFmtId="0" fontId="5" fillId="0" borderId="0" xfId="9" applyFont="1" applyAlignment="1">
      <alignment horizontal="center" vertical="center" wrapText="1"/>
    </xf>
    <xf numFmtId="0" fontId="1" fillId="0" borderId="0" xfId="81"/>
    <xf numFmtId="0" fontId="4" fillId="0" borderId="23" xfId="81" applyFont="1" applyBorder="1" applyAlignment="1">
      <alignment vertical="center"/>
    </xf>
    <xf numFmtId="0" fontId="1" fillId="0" borderId="24" xfId="81" applyBorder="1" applyAlignment="1">
      <alignment vertical="center"/>
    </xf>
    <xf numFmtId="0" fontId="1" fillId="0" borderId="24" xfId="81" applyBorder="1" applyAlignment="1">
      <alignment horizontal="left" vertical="center"/>
    </xf>
    <xf numFmtId="0" fontId="1" fillId="0" borderId="24" xfId="81" applyBorder="1" applyAlignment="1">
      <alignment horizontal="center" vertical="center"/>
    </xf>
    <xf numFmtId="164" fontId="4" fillId="0" borderId="24" xfId="163" applyFont="1" applyBorder="1" applyAlignment="1">
      <alignment horizontal="center" vertical="center"/>
    </xf>
    <xf numFmtId="9" fontId="1" fillId="0" borderId="24" xfId="81" applyNumberFormat="1" applyBorder="1" applyAlignment="1">
      <alignment vertical="center"/>
    </xf>
    <xf numFmtId="0" fontId="4" fillId="0" borderId="0" xfId="81" applyFont="1" applyAlignment="1">
      <alignment horizontal="center" vertical="center"/>
    </xf>
    <xf numFmtId="0" fontId="1" fillId="0" borderId="1" xfId="164" applyBorder="1"/>
    <xf numFmtId="0" fontId="1" fillId="0" borderId="0" xfId="164"/>
    <xf numFmtId="0" fontId="44" fillId="10" borderId="33" xfId="164" applyFont="1" applyFill="1" applyBorder="1" applyAlignment="1">
      <alignment horizontal="center" vertical="center"/>
    </xf>
    <xf numFmtId="0" fontId="44" fillId="10" borderId="34" xfId="164" applyFont="1" applyFill="1" applyBorder="1" applyAlignment="1">
      <alignment horizontal="center" vertical="center"/>
    </xf>
    <xf numFmtId="0" fontId="44" fillId="0" borderId="0" xfId="164" applyFont="1" applyAlignment="1">
      <alignment vertical="center"/>
    </xf>
    <xf numFmtId="0" fontId="44" fillId="0" borderId="35" xfId="164" applyFont="1" applyBorder="1" applyAlignment="1">
      <alignment vertical="center"/>
    </xf>
    <xf numFmtId="0" fontId="44" fillId="0" borderId="32" xfId="164" applyFont="1" applyBorder="1" applyAlignment="1">
      <alignment horizontal="center" vertical="center"/>
    </xf>
    <xf numFmtId="44" fontId="44" fillId="0" borderId="32" xfId="164" applyNumberFormat="1" applyFont="1" applyBorder="1" applyAlignment="1">
      <alignment horizontal="center" vertical="center"/>
    </xf>
    <xf numFmtId="185" fontId="44" fillId="2" borderId="32" xfId="23" applyNumberFormat="1" applyFont="1" applyFill="1" applyBorder="1" applyAlignment="1">
      <alignment vertical="center"/>
    </xf>
    <xf numFmtId="0" fontId="44" fillId="14" borderId="30" xfId="164" applyFont="1" applyFill="1" applyBorder="1" applyAlignment="1">
      <alignment horizontal="center" vertical="center"/>
    </xf>
    <xf numFmtId="0" fontId="45" fillId="14" borderId="4" xfId="164" applyFont="1" applyFill="1" applyBorder="1" applyAlignment="1">
      <alignment vertical="center"/>
    </xf>
    <xf numFmtId="164" fontId="44" fillId="14" borderId="4" xfId="163" applyFont="1" applyFill="1" applyBorder="1" applyAlignment="1">
      <alignment horizontal="center" vertical="center"/>
    </xf>
    <xf numFmtId="10" fontId="44" fillId="14" borderId="4" xfId="23" applyNumberFormat="1" applyFont="1" applyFill="1" applyBorder="1" applyAlignment="1">
      <alignment horizontal="center" vertical="center"/>
    </xf>
    <xf numFmtId="10" fontId="44" fillId="14" borderId="4" xfId="23" applyNumberFormat="1" applyFont="1" applyFill="1" applyBorder="1" applyAlignment="1">
      <alignment vertical="center"/>
    </xf>
    <xf numFmtId="10" fontId="34" fillId="14" borderId="4" xfId="23" applyNumberFormat="1" applyFont="1" applyFill="1" applyBorder="1" applyAlignment="1">
      <alignment vertical="center"/>
    </xf>
    <xf numFmtId="0" fontId="44" fillId="0" borderId="30" xfId="164" applyFont="1" applyBorder="1" applyAlignment="1">
      <alignment horizontal="center" vertical="center"/>
    </xf>
    <xf numFmtId="0" fontId="45" fillId="0" borderId="4" xfId="164" applyFont="1" applyBorder="1" applyAlignment="1">
      <alignment vertical="center"/>
    </xf>
    <xf numFmtId="164" fontId="44" fillId="0" borderId="4" xfId="163" applyFont="1" applyBorder="1" applyAlignment="1">
      <alignment horizontal="center" vertical="center"/>
    </xf>
    <xf numFmtId="10" fontId="44" fillId="0" borderId="4" xfId="23" applyNumberFormat="1" applyFont="1" applyBorder="1" applyAlignment="1">
      <alignment horizontal="center" vertical="center"/>
    </xf>
    <xf numFmtId="164" fontId="44" fillId="2" borderId="4" xfId="164" applyNumberFormat="1" applyFont="1" applyFill="1" applyBorder="1" applyAlignment="1">
      <alignment vertical="center"/>
    </xf>
    <xf numFmtId="164" fontId="44" fillId="0" borderId="0" xfId="164" applyNumberFormat="1" applyFont="1" applyAlignment="1">
      <alignment vertical="center"/>
    </xf>
    <xf numFmtId="9" fontId="44" fillId="14" borderId="4" xfId="23" applyFont="1" applyFill="1" applyBorder="1" applyAlignment="1">
      <alignment vertical="center"/>
    </xf>
    <xf numFmtId="9" fontId="34" fillId="14" borderId="4" xfId="23" applyFont="1" applyFill="1" applyBorder="1" applyAlignment="1">
      <alignment vertical="center"/>
    </xf>
    <xf numFmtId="0" fontId="44" fillId="2" borderId="30" xfId="164" applyFont="1" applyFill="1" applyBorder="1" applyAlignment="1">
      <alignment horizontal="center" vertical="center"/>
    </xf>
    <xf numFmtId="0" fontId="45" fillId="2" borderId="4" xfId="164" applyFont="1" applyFill="1" applyBorder="1" applyAlignment="1">
      <alignment vertical="center"/>
    </xf>
    <xf numFmtId="164" fontId="44" fillId="2" borderId="4" xfId="163" applyFont="1" applyFill="1" applyBorder="1" applyAlignment="1">
      <alignment horizontal="center" vertical="center"/>
    </xf>
    <xf numFmtId="10" fontId="44" fillId="2" borderId="4" xfId="23" applyNumberFormat="1" applyFont="1" applyFill="1" applyBorder="1" applyAlignment="1">
      <alignment horizontal="center" vertical="center"/>
    </xf>
    <xf numFmtId="0" fontId="44" fillId="0" borderId="4" xfId="164" applyFont="1" applyBorder="1" applyAlignment="1">
      <alignment vertical="center"/>
    </xf>
    <xf numFmtId="44" fontId="45" fillId="10" borderId="23" xfId="165" applyFont="1" applyFill="1" applyBorder="1" applyAlignment="1">
      <alignment vertical="center"/>
    </xf>
    <xf numFmtId="186" fontId="45" fillId="10" borderId="36" xfId="164" applyNumberFormat="1" applyFont="1" applyFill="1" applyBorder="1" applyAlignment="1">
      <alignment vertical="center"/>
    </xf>
    <xf numFmtId="0" fontId="44" fillId="2" borderId="7" xfId="164" applyFont="1" applyFill="1" applyBorder="1" applyAlignment="1">
      <alignment vertical="center"/>
    </xf>
    <xf numFmtId="0" fontId="44" fillId="2" borderId="4" xfId="164" applyFont="1" applyFill="1" applyBorder="1" applyAlignment="1">
      <alignment vertical="center"/>
    </xf>
    <xf numFmtId="0" fontId="44" fillId="0" borderId="1" xfId="164" applyFont="1" applyBorder="1" applyAlignment="1">
      <alignment vertical="center"/>
    </xf>
    <xf numFmtId="164" fontId="44" fillId="0" borderId="0" xfId="163" applyFont="1" applyBorder="1" applyAlignment="1">
      <alignment vertical="center"/>
    </xf>
    <xf numFmtId="164" fontId="44" fillId="10" borderId="34" xfId="164" applyNumberFormat="1" applyFont="1" applyFill="1" applyBorder="1" applyAlignment="1">
      <alignment vertical="center"/>
    </xf>
    <xf numFmtId="10" fontId="44" fillId="2" borderId="34" xfId="23" applyNumberFormat="1" applyFont="1" applyFill="1" applyBorder="1" applyAlignment="1">
      <alignment horizontal="center" vertical="center"/>
    </xf>
    <xf numFmtId="0" fontId="44" fillId="2" borderId="0" xfId="164" applyFont="1" applyFill="1" applyAlignment="1">
      <alignment vertical="center"/>
    </xf>
    <xf numFmtId="164" fontId="0" fillId="0" borderId="0" xfId="163" applyFont="1"/>
    <xf numFmtId="164" fontId="1" fillId="0" borderId="0" xfId="164" applyNumberFormat="1"/>
    <xf numFmtId="0" fontId="44" fillId="14" borderId="4" xfId="164" applyFont="1" applyFill="1" applyBorder="1" applyAlignment="1">
      <alignment vertical="center" wrapText="1"/>
    </xf>
    <xf numFmtId="0" fontId="44" fillId="14" borderId="4" xfId="164" applyFont="1" applyFill="1" applyBorder="1" applyAlignment="1">
      <alignment horizontal="left" vertical="center" wrapText="1"/>
    </xf>
    <xf numFmtId="164" fontId="45" fillId="14" borderId="4" xfId="163" applyFont="1" applyFill="1" applyBorder="1" applyAlignment="1">
      <alignment horizontal="center" vertical="center"/>
    </xf>
    <xf numFmtId="0" fontId="5" fillId="6" borderId="5" xfId="8" applyFont="1" applyFill="1" applyBorder="1" applyAlignment="1">
      <alignment horizontal="right" vertical="center" wrapText="1"/>
    </xf>
    <xf numFmtId="0" fontId="5" fillId="6" borderId="6" xfId="8" applyFont="1" applyFill="1" applyBorder="1" applyAlignment="1">
      <alignment horizontal="right" vertical="center" wrapText="1"/>
    </xf>
    <xf numFmtId="166" fontId="5" fillId="0" borderId="4" xfId="38" applyNumberFormat="1" applyFont="1" applyFill="1" applyBorder="1" applyAlignment="1">
      <alignment horizontal="center" vertical="center" wrapText="1"/>
    </xf>
    <xf numFmtId="4" fontId="9" fillId="0" borderId="1" xfId="0" applyNumberFormat="1" applyFont="1" applyBorder="1" applyAlignment="1">
      <alignment horizontal="center" vertical="center"/>
    </xf>
    <xf numFmtId="4" fontId="9" fillId="0" borderId="0" xfId="0" applyNumberFormat="1" applyFont="1" applyAlignment="1">
      <alignment horizontal="center" vertical="center"/>
    </xf>
    <xf numFmtId="0" fontId="4" fillId="0" borderId="4" xfId="8" applyFont="1" applyBorder="1" applyAlignment="1">
      <alignment horizontal="justify" vertical="center" wrapText="1"/>
    </xf>
    <xf numFmtId="0" fontId="5" fillId="0" borderId="4" xfId="8" applyFont="1" applyBorder="1" applyAlignment="1">
      <alignment horizontal="justify" vertical="center" wrapText="1"/>
    </xf>
    <xf numFmtId="43" fontId="5" fillId="0" borderId="4" xfId="36" applyFont="1" applyFill="1" applyBorder="1" applyAlignment="1">
      <alignment vertical="center" wrapText="1"/>
    </xf>
    <xf numFmtId="0" fontId="5" fillId="0" borderId="4" xfId="8" applyFont="1" applyBorder="1" applyAlignment="1">
      <alignment horizontal="center" vertical="center" wrapText="1"/>
    </xf>
    <xf numFmtId="0" fontId="6" fillId="0" borderId="4" xfId="8" applyFont="1" applyBorder="1" applyAlignment="1">
      <alignment horizontal="center" vertical="center" wrapText="1"/>
    </xf>
    <xf numFmtId="0" fontId="2" fillId="0" borderId="3" xfId="8" applyFont="1" applyBorder="1" applyAlignment="1">
      <alignment horizontal="center" vertical="center" wrapText="1"/>
    </xf>
    <xf numFmtId="0" fontId="2" fillId="0" borderId="2" xfId="8" applyFont="1" applyBorder="1" applyAlignment="1">
      <alignment horizontal="center" vertical="center" wrapText="1"/>
    </xf>
    <xf numFmtId="0" fontId="2" fillId="0" borderId="1" xfId="8" applyFont="1" applyBorder="1" applyAlignment="1">
      <alignment horizontal="center" vertical="center" wrapText="1"/>
    </xf>
    <xf numFmtId="0" fontId="2" fillId="0" borderId="0" xfId="8" applyFont="1" applyAlignment="1">
      <alignment horizontal="center" vertical="center" wrapText="1"/>
    </xf>
    <xf numFmtId="0" fontId="2" fillId="2" borderId="0" xfId="8" applyFont="1" applyFill="1" applyAlignment="1">
      <alignment horizontal="center" vertical="center" wrapText="1"/>
    </xf>
    <xf numFmtId="0" fontId="4" fillId="2" borderId="0" xfId="8" applyFont="1" applyFill="1" applyAlignment="1">
      <alignment horizontal="center" vertical="center" wrapText="1"/>
    </xf>
    <xf numFmtId="4" fontId="5" fillId="0" borderId="4" xfId="8" applyNumberFormat="1" applyFont="1" applyBorder="1" applyAlignment="1">
      <alignment horizontal="center" vertical="center" wrapText="1"/>
    </xf>
    <xf numFmtId="2" fontId="5" fillId="0" borderId="4" xfId="8" applyNumberFormat="1" applyFont="1" applyBorder="1" applyAlignment="1">
      <alignment horizontal="center" vertical="center" wrapText="1"/>
    </xf>
    <xf numFmtId="0" fontId="4" fillId="0" borderId="30" xfId="8" applyFont="1" applyBorder="1" applyAlignment="1">
      <alignment horizontal="justify" vertical="center" wrapText="1"/>
    </xf>
    <xf numFmtId="0" fontId="5" fillId="0" borderId="29" xfId="8" applyFont="1" applyBorder="1" applyAlignment="1">
      <alignment horizontal="justify" vertical="center" wrapText="1"/>
    </xf>
    <xf numFmtId="0" fontId="2" fillId="2" borderId="10" xfId="8" applyFont="1" applyFill="1" applyBorder="1" applyAlignment="1">
      <alignment horizontal="center" vertical="center" wrapText="1"/>
    </xf>
    <xf numFmtId="0" fontId="4" fillId="2" borderId="10" xfId="8" applyFont="1" applyFill="1" applyBorder="1" applyAlignment="1">
      <alignment horizontal="center" vertical="center" wrapText="1"/>
    </xf>
    <xf numFmtId="0" fontId="45" fillId="10" borderId="23" xfId="164" applyFont="1" applyFill="1" applyBorder="1" applyAlignment="1">
      <alignment horizontal="center" vertical="center"/>
    </xf>
    <xf numFmtId="0" fontId="45" fillId="10" borderId="25" xfId="164" applyFont="1" applyFill="1" applyBorder="1" applyAlignment="1">
      <alignment horizontal="center" vertical="center"/>
    </xf>
    <xf numFmtId="0" fontId="4" fillId="0" borderId="1" xfId="81" applyFont="1" applyBorder="1" applyAlignment="1">
      <alignment horizontal="center" vertical="center"/>
    </xf>
    <xf numFmtId="0" fontId="4" fillId="0" borderId="0" xfId="81" applyFont="1" applyAlignment="1">
      <alignment horizontal="center" vertical="center"/>
    </xf>
    <xf numFmtId="0" fontId="42" fillId="0" borderId="1" xfId="81" applyFont="1" applyBorder="1" applyAlignment="1">
      <alignment horizontal="center" vertical="center" wrapText="1"/>
    </xf>
    <xf numFmtId="0" fontId="42" fillId="0" borderId="0" xfId="81" applyFont="1" applyAlignment="1">
      <alignment horizontal="center" vertical="center" wrapText="1"/>
    </xf>
    <xf numFmtId="0" fontId="4" fillId="0" borderId="12" xfId="81" quotePrefix="1" applyFont="1" applyBorder="1" applyAlignment="1">
      <alignment horizontal="center" vertical="center" wrapText="1"/>
    </xf>
    <xf numFmtId="0" fontId="4" fillId="0" borderId="13" xfId="81" quotePrefix="1" applyFont="1" applyBorder="1" applyAlignment="1">
      <alignment horizontal="center" vertical="center" wrapText="1"/>
    </xf>
    <xf numFmtId="0" fontId="22" fillId="0" borderId="1" xfId="81" applyFont="1" applyBorder="1" applyAlignment="1">
      <alignment horizontal="center" vertical="center"/>
    </xf>
    <xf numFmtId="0" fontId="22" fillId="0" borderId="0" xfId="81" applyFont="1" applyAlignment="1">
      <alignment horizontal="center" vertical="center"/>
    </xf>
    <xf numFmtId="0" fontId="45" fillId="2" borderId="23" xfId="164" applyFont="1" applyFill="1" applyBorder="1" applyAlignment="1">
      <alignment horizontal="center" vertical="center"/>
    </xf>
    <xf numFmtId="0" fontId="45" fillId="2" borderId="25" xfId="164" applyFont="1" applyFill="1" applyBorder="1" applyAlignment="1">
      <alignment horizontal="center" vertical="center"/>
    </xf>
    <xf numFmtId="44" fontId="45" fillId="2" borderId="23" xfId="165" applyFont="1" applyFill="1" applyBorder="1" applyAlignment="1">
      <alignment horizontal="center" vertical="center"/>
    </xf>
    <xf numFmtId="44" fontId="45" fillId="2" borderId="25" xfId="165" applyFont="1" applyFill="1" applyBorder="1" applyAlignment="1">
      <alignment horizontal="center" vertical="center"/>
    </xf>
    <xf numFmtId="44" fontId="45" fillId="10" borderId="23" xfId="165" applyFont="1" applyFill="1" applyBorder="1" applyAlignment="1">
      <alignment horizontal="center" vertical="center"/>
    </xf>
    <xf numFmtId="44" fontId="45" fillId="10" borderId="25" xfId="165" applyFont="1" applyFill="1" applyBorder="1" applyAlignment="1">
      <alignment horizontal="center" vertical="center"/>
    </xf>
    <xf numFmtId="0" fontId="5" fillId="12" borderId="15" xfId="19" applyFont="1" applyFill="1" applyBorder="1" applyAlignment="1">
      <alignment horizontal="center" vertical="center"/>
    </xf>
    <xf numFmtId="0" fontId="5" fillId="12" borderId="16" xfId="19" applyFont="1" applyFill="1" applyBorder="1" applyAlignment="1">
      <alignment horizontal="center" vertical="center"/>
    </xf>
    <xf numFmtId="0" fontId="5" fillId="12" borderId="31" xfId="19" applyFont="1" applyFill="1" applyBorder="1" applyAlignment="1">
      <alignment horizontal="center" vertical="center"/>
    </xf>
    <xf numFmtId="0" fontId="14" fillId="0" borderId="18" xfId="41" applyFont="1" applyBorder="1" applyAlignment="1">
      <alignment horizontal="center" vertical="center"/>
    </xf>
    <xf numFmtId="0" fontId="14" fillId="0" borderId="19" xfId="41" applyFont="1" applyBorder="1" applyAlignment="1">
      <alignment horizontal="center" vertical="center"/>
    </xf>
    <xf numFmtId="0" fontId="14" fillId="0" borderId="20" xfId="41" applyFont="1" applyBorder="1" applyAlignment="1">
      <alignment horizontal="center" vertical="center"/>
    </xf>
    <xf numFmtId="0" fontId="14" fillId="2" borderId="21" xfId="41" applyFont="1" applyFill="1" applyBorder="1" applyAlignment="1">
      <alignment horizontal="left" vertical="center" wrapText="1"/>
    </xf>
    <xf numFmtId="0" fontId="14" fillId="2" borderId="19" xfId="41" applyFont="1" applyFill="1" applyBorder="1" applyAlignment="1">
      <alignment horizontal="left" vertical="center" wrapText="1"/>
    </xf>
    <xf numFmtId="0" fontId="14" fillId="2" borderId="22" xfId="41" applyFont="1" applyFill="1" applyBorder="1" applyAlignment="1">
      <alignment horizontal="left" vertical="center" wrapText="1"/>
    </xf>
    <xf numFmtId="0" fontId="5" fillId="11" borderId="23" xfId="19" applyFont="1" applyFill="1" applyBorder="1" applyAlignment="1">
      <alignment horizontal="center" vertical="center"/>
    </xf>
    <xf numFmtId="0" fontId="5" fillId="11" borderId="24" xfId="19" applyFont="1" applyFill="1" applyBorder="1" applyAlignment="1">
      <alignment horizontal="center" vertical="center"/>
    </xf>
    <xf numFmtId="0" fontId="5" fillId="11" borderId="25" xfId="19" applyFont="1" applyFill="1" applyBorder="1" applyAlignment="1">
      <alignment horizontal="center" vertical="center"/>
    </xf>
    <xf numFmtId="0" fontId="20" fillId="0" borderId="3" xfId="19" applyFont="1" applyBorder="1" applyAlignment="1">
      <alignment horizontal="center"/>
    </xf>
    <xf numFmtId="0" fontId="20" fillId="0" borderId="2" xfId="19" applyFont="1" applyBorder="1" applyAlignment="1">
      <alignment horizontal="center"/>
    </xf>
    <xf numFmtId="0" fontId="20" fillId="0" borderId="1" xfId="19" applyFont="1" applyBorder="1" applyAlignment="1">
      <alignment horizontal="center"/>
    </xf>
    <xf numFmtId="0" fontId="20" fillId="0" borderId="0" xfId="19" applyFont="1" applyAlignment="1">
      <alignment horizontal="center"/>
    </xf>
    <xf numFmtId="0" fontId="20" fillId="0" borderId="12" xfId="19" applyFont="1" applyBorder="1" applyAlignment="1">
      <alignment horizontal="center"/>
    </xf>
    <xf numFmtId="0" fontId="20" fillId="0" borderId="13" xfId="19" applyFont="1" applyBorder="1" applyAlignment="1">
      <alignment horizontal="center"/>
    </xf>
    <xf numFmtId="0" fontId="21" fillId="0" borderId="0" xfId="19" applyFont="1" applyAlignment="1">
      <alignment horizontal="center"/>
    </xf>
    <xf numFmtId="0" fontId="21" fillId="0" borderId="10" xfId="19" applyFont="1" applyBorder="1" applyAlignment="1">
      <alignment horizontal="center"/>
    </xf>
    <xf numFmtId="0" fontId="22" fillId="0" borderId="0" xfId="19" applyFont="1" applyAlignment="1">
      <alignment horizontal="center" vertical="center"/>
    </xf>
    <xf numFmtId="0" fontId="22" fillId="0" borderId="10" xfId="19" applyFont="1" applyBorder="1" applyAlignment="1">
      <alignment horizontal="center" vertical="center"/>
    </xf>
    <xf numFmtId="0" fontId="4" fillId="0" borderId="15" xfId="19" applyFont="1" applyBorder="1" applyAlignment="1">
      <alignment horizontal="left" vertical="center" wrapText="1"/>
    </xf>
    <xf numFmtId="0" fontId="4" fillId="0" borderId="16" xfId="19" applyFont="1" applyBorder="1" applyAlignment="1">
      <alignment horizontal="left" vertical="center" wrapText="1"/>
    </xf>
    <xf numFmtId="0" fontId="4" fillId="0" borderId="17" xfId="19" applyFont="1" applyBorder="1" applyAlignment="1">
      <alignment horizontal="left" vertical="center" wrapText="1"/>
    </xf>
    <xf numFmtId="0" fontId="4" fillId="0" borderId="18" xfId="19" applyFont="1" applyBorder="1" applyAlignment="1">
      <alignment horizontal="left" vertical="center"/>
    </xf>
    <xf numFmtId="0" fontId="4" fillId="0" borderId="19" xfId="19" applyFont="1" applyBorder="1" applyAlignment="1">
      <alignment horizontal="left" vertical="center"/>
    </xf>
    <xf numFmtId="0" fontId="4" fillId="0" borderId="20" xfId="19" applyFont="1" applyBorder="1" applyAlignment="1">
      <alignment horizontal="left" vertical="center"/>
    </xf>
    <xf numFmtId="0" fontId="4" fillId="0" borderId="21" xfId="19" applyFont="1" applyBorder="1" applyAlignment="1">
      <alignment horizontal="left" vertical="center"/>
    </xf>
    <xf numFmtId="0" fontId="4" fillId="0" borderId="22" xfId="19" applyFont="1" applyBorder="1" applyAlignment="1">
      <alignment horizontal="left" vertical="center"/>
    </xf>
  </cellXfs>
  <cellStyles count="171">
    <cellStyle name="_x000d__x000a_JournalTemplate=C:\COMFO\CTALK\JOURSTD.TPL_x000d__x000a_LbStateAddress=3 3 0 251 1 89 2 311_x000d__x000a_LbStateJou" xfId="44" xr:uid="{00000000-0005-0000-0000-000000000000}"/>
    <cellStyle name="0,0_x000d__x000a_NA_x000d__x000a_" xfId="1" xr:uid="{00000000-0005-0000-0000-000001000000}"/>
    <cellStyle name="20% - Ênfase1 100" xfId="45" xr:uid="{00000000-0005-0000-0000-000002000000}"/>
    <cellStyle name="60% - Ênfase6 37" xfId="46" xr:uid="{00000000-0005-0000-0000-000003000000}"/>
    <cellStyle name="Comma 2" xfId="47" xr:uid="{00000000-0005-0000-0000-000004000000}"/>
    <cellStyle name="Comma 3" xfId="48" xr:uid="{00000000-0005-0000-0000-000005000000}"/>
    <cellStyle name="Comma0" xfId="49" xr:uid="{00000000-0005-0000-0000-000006000000}"/>
    <cellStyle name="CORES" xfId="50" xr:uid="{00000000-0005-0000-0000-000007000000}"/>
    <cellStyle name="Currency 2" xfId="51" xr:uid="{00000000-0005-0000-0000-000008000000}"/>
    <cellStyle name="Currency0" xfId="52" xr:uid="{00000000-0005-0000-0000-000009000000}"/>
    <cellStyle name="Data" xfId="53" xr:uid="{00000000-0005-0000-0000-00000A000000}"/>
    <cellStyle name="Date" xfId="54" xr:uid="{00000000-0005-0000-0000-00000B000000}"/>
    <cellStyle name="Excel Built-in Excel Built-in Excel Built-in Excel Built-in Excel Built-in Excel Built-in Excel Built-in Excel Built-in Separador de milhares 4" xfId="55" xr:uid="{00000000-0005-0000-0000-00000C000000}"/>
    <cellStyle name="Excel Built-in Excel Built-in Excel Built-in Excel Built-in Excel Built-in Excel Built-in Excel Built-in Separador de milhares 4" xfId="56" xr:uid="{00000000-0005-0000-0000-00000D000000}"/>
    <cellStyle name="Excel Built-in Normal" xfId="57" xr:uid="{00000000-0005-0000-0000-00000E000000}"/>
    <cellStyle name="Excel Built-in Normal 1" xfId="58" xr:uid="{00000000-0005-0000-0000-00000F000000}"/>
    <cellStyle name="Excel Built-in Normal 2" xfId="59" xr:uid="{00000000-0005-0000-0000-000010000000}"/>
    <cellStyle name="Excel Built-in Normal 3" xfId="60" xr:uid="{00000000-0005-0000-0000-000011000000}"/>
    <cellStyle name="Excel Built-in Normal 4" xfId="61" xr:uid="{00000000-0005-0000-0000-000012000000}"/>
    <cellStyle name="Excel_BuiltIn_Comma" xfId="62" xr:uid="{00000000-0005-0000-0000-000013000000}"/>
    <cellStyle name="Fixed" xfId="63" xr:uid="{00000000-0005-0000-0000-000014000000}"/>
    <cellStyle name="Fixo" xfId="64" xr:uid="{00000000-0005-0000-0000-000015000000}"/>
    <cellStyle name="Followed Hyperlink" xfId="65" xr:uid="{00000000-0005-0000-0000-000016000000}"/>
    <cellStyle name="Grey" xfId="66" xr:uid="{00000000-0005-0000-0000-000017000000}"/>
    <cellStyle name="Heading" xfId="67" xr:uid="{00000000-0005-0000-0000-000018000000}"/>
    <cellStyle name="Heading 1" xfId="68" xr:uid="{00000000-0005-0000-0000-000019000000}"/>
    <cellStyle name="Heading 2" xfId="69" xr:uid="{00000000-0005-0000-0000-00001A000000}"/>
    <cellStyle name="Heading1" xfId="70" xr:uid="{00000000-0005-0000-0000-00001B000000}"/>
    <cellStyle name="Hiperlink 2" xfId="71" xr:uid="{00000000-0005-0000-0000-00001C000000}"/>
    <cellStyle name="Indefinido" xfId="72" xr:uid="{00000000-0005-0000-0000-00001D000000}"/>
    <cellStyle name="Input [yellow]" xfId="73" xr:uid="{00000000-0005-0000-0000-00001E000000}"/>
    <cellStyle name="material" xfId="74" xr:uid="{00000000-0005-0000-0000-00001F000000}"/>
    <cellStyle name="MINIPG" xfId="75" xr:uid="{00000000-0005-0000-0000-000020000000}"/>
    <cellStyle name="Moeda" xfId="38" builtinId="4"/>
    <cellStyle name="Moeda 2" xfId="2" xr:uid="{00000000-0005-0000-0000-000022000000}"/>
    <cellStyle name="Moeda 3" xfId="76" xr:uid="{00000000-0005-0000-0000-000023000000}"/>
    <cellStyle name="Moeda 4" xfId="77" xr:uid="{00000000-0005-0000-0000-000024000000}"/>
    <cellStyle name="Moeda 5" xfId="78" xr:uid="{00000000-0005-0000-0000-000025000000}"/>
    <cellStyle name="Moeda 5 2" xfId="42" xr:uid="{00000000-0005-0000-0000-000026000000}"/>
    <cellStyle name="Moeda 6" xfId="165" xr:uid="{00000000-0005-0000-0000-000027000000}"/>
    <cellStyle name="Normal" xfId="0" builtinId="0"/>
    <cellStyle name="Normal - Style1" xfId="79" xr:uid="{00000000-0005-0000-0000-000029000000}"/>
    <cellStyle name="Normal 10" xfId="80" xr:uid="{00000000-0005-0000-0000-00002A000000}"/>
    <cellStyle name="Normal 11" xfId="3" xr:uid="{00000000-0005-0000-0000-00002B000000}"/>
    <cellStyle name="Normal 11 2" xfId="81" xr:uid="{00000000-0005-0000-0000-00002C000000}"/>
    <cellStyle name="Normal 11 4 2 2 2" xfId="166" xr:uid="{00000000-0005-0000-0000-00002D000000}"/>
    <cellStyle name="Normal 12" xfId="82" xr:uid="{00000000-0005-0000-0000-00002E000000}"/>
    <cellStyle name="Normal 13" xfId="83" xr:uid="{00000000-0005-0000-0000-00002F000000}"/>
    <cellStyle name="Normal 14" xfId="4" xr:uid="{00000000-0005-0000-0000-000030000000}"/>
    <cellStyle name="Normal 14 2" xfId="167" xr:uid="{00000000-0005-0000-0000-000031000000}"/>
    <cellStyle name="Normal 15" xfId="5" xr:uid="{00000000-0005-0000-0000-000032000000}"/>
    <cellStyle name="Normal 16" xfId="6" xr:uid="{00000000-0005-0000-0000-000033000000}"/>
    <cellStyle name="Normal 17" xfId="84" xr:uid="{00000000-0005-0000-0000-000034000000}"/>
    <cellStyle name="Normal 18" xfId="85" xr:uid="{00000000-0005-0000-0000-000035000000}"/>
    <cellStyle name="Normal 19" xfId="7" xr:uid="{00000000-0005-0000-0000-000036000000}"/>
    <cellStyle name="Normal 2" xfId="8" xr:uid="{00000000-0005-0000-0000-000037000000}"/>
    <cellStyle name="Normal 2 2" xfId="9" xr:uid="{00000000-0005-0000-0000-000038000000}"/>
    <cellStyle name="Normal 2 2 2 2" xfId="164" xr:uid="{00000000-0005-0000-0000-000039000000}"/>
    <cellStyle name="Normal 2 3" xfId="10" xr:uid="{00000000-0005-0000-0000-00003A000000}"/>
    <cellStyle name="Normal 2 3 2" xfId="11" xr:uid="{00000000-0005-0000-0000-00003B000000}"/>
    <cellStyle name="Normal 2 4" xfId="12" xr:uid="{00000000-0005-0000-0000-00003C000000}"/>
    <cellStyle name="Normal 2 5" xfId="13" xr:uid="{00000000-0005-0000-0000-00003D000000}"/>
    <cellStyle name="Normal 20" xfId="86" xr:uid="{00000000-0005-0000-0000-00003E000000}"/>
    <cellStyle name="Normal 21" xfId="87" xr:uid="{00000000-0005-0000-0000-00003F000000}"/>
    <cellStyle name="Normal 22" xfId="88" xr:uid="{00000000-0005-0000-0000-000040000000}"/>
    <cellStyle name="Normal 23" xfId="89" xr:uid="{00000000-0005-0000-0000-000041000000}"/>
    <cellStyle name="Normal 24" xfId="14" xr:uid="{00000000-0005-0000-0000-000042000000}"/>
    <cellStyle name="Normal 25" xfId="90" xr:uid="{00000000-0005-0000-0000-000043000000}"/>
    <cellStyle name="Normal 26" xfId="91" xr:uid="{00000000-0005-0000-0000-000044000000}"/>
    <cellStyle name="Normal 27" xfId="15" xr:uid="{00000000-0005-0000-0000-000045000000}"/>
    <cellStyle name="Normal 28" xfId="92" xr:uid="{00000000-0005-0000-0000-000046000000}"/>
    <cellStyle name="Normal 29" xfId="93" xr:uid="{00000000-0005-0000-0000-000047000000}"/>
    <cellStyle name="Normal 3" xfId="16" xr:uid="{00000000-0005-0000-0000-000048000000}"/>
    <cellStyle name="Normal 3 2" xfId="17" xr:uid="{00000000-0005-0000-0000-000049000000}"/>
    <cellStyle name="Normal 3 2 2" xfId="168" xr:uid="{00000000-0005-0000-0000-00004A000000}"/>
    <cellStyle name="Normal 3 3" xfId="94" xr:uid="{00000000-0005-0000-0000-00004B000000}"/>
    <cellStyle name="Normal 3 4" xfId="41" xr:uid="{00000000-0005-0000-0000-00004C000000}"/>
    <cellStyle name="Normal 3 4 2" xfId="169" xr:uid="{00000000-0005-0000-0000-00004D000000}"/>
    <cellStyle name="Normal 30" xfId="95" xr:uid="{00000000-0005-0000-0000-00004E000000}"/>
    <cellStyle name="Normal 31" xfId="96" xr:uid="{00000000-0005-0000-0000-00004F000000}"/>
    <cellStyle name="Normal 32" xfId="97" xr:uid="{00000000-0005-0000-0000-000050000000}"/>
    <cellStyle name="Normal 33" xfId="98" xr:uid="{00000000-0005-0000-0000-000051000000}"/>
    <cellStyle name="Normal 34" xfId="99" xr:uid="{00000000-0005-0000-0000-000052000000}"/>
    <cellStyle name="Normal 35" xfId="100" xr:uid="{00000000-0005-0000-0000-000053000000}"/>
    <cellStyle name="Normal 36" xfId="101" xr:uid="{00000000-0005-0000-0000-000054000000}"/>
    <cellStyle name="Normal 37" xfId="102" xr:uid="{00000000-0005-0000-0000-000055000000}"/>
    <cellStyle name="Normal 38" xfId="103" xr:uid="{00000000-0005-0000-0000-000056000000}"/>
    <cellStyle name="Normal 39" xfId="104" xr:uid="{00000000-0005-0000-0000-000057000000}"/>
    <cellStyle name="Normal 4" xfId="18" xr:uid="{00000000-0005-0000-0000-000058000000}"/>
    <cellStyle name="Normal 4 10" xfId="105" xr:uid="{00000000-0005-0000-0000-000059000000}"/>
    <cellStyle name="Normal 4 11" xfId="106" xr:uid="{00000000-0005-0000-0000-00005A000000}"/>
    <cellStyle name="Normal 4 12" xfId="107" xr:uid="{00000000-0005-0000-0000-00005B000000}"/>
    <cellStyle name="Normal 4 13" xfId="108" xr:uid="{00000000-0005-0000-0000-00005C000000}"/>
    <cellStyle name="Normal 4 14" xfId="109" xr:uid="{00000000-0005-0000-0000-00005D000000}"/>
    <cellStyle name="Normal 4 15" xfId="110" xr:uid="{00000000-0005-0000-0000-00005E000000}"/>
    <cellStyle name="Normal 4 16" xfId="111" xr:uid="{00000000-0005-0000-0000-00005F000000}"/>
    <cellStyle name="Normal 4 17" xfId="112" xr:uid="{00000000-0005-0000-0000-000060000000}"/>
    <cellStyle name="Normal 4 18" xfId="113" xr:uid="{00000000-0005-0000-0000-000061000000}"/>
    <cellStyle name="Normal 4 19" xfId="114" xr:uid="{00000000-0005-0000-0000-000062000000}"/>
    <cellStyle name="Normal 4 2" xfId="19" xr:uid="{00000000-0005-0000-0000-000063000000}"/>
    <cellStyle name="Normal 4 2 2" xfId="170" xr:uid="{00000000-0005-0000-0000-000064000000}"/>
    <cellStyle name="Normal 5" xfId="20" xr:uid="{00000000-0005-0000-0000-000065000000}"/>
    <cellStyle name="Normal 5 2" xfId="115" xr:uid="{00000000-0005-0000-0000-000066000000}"/>
    <cellStyle name="Normal 6" xfId="21" xr:uid="{00000000-0005-0000-0000-000067000000}"/>
    <cellStyle name="Normal 6 2" xfId="22" xr:uid="{00000000-0005-0000-0000-000068000000}"/>
    <cellStyle name="Normal 6 2 2" xfId="116" xr:uid="{00000000-0005-0000-0000-000069000000}"/>
    <cellStyle name="Normal 6 3" xfId="117" xr:uid="{00000000-0005-0000-0000-00006A000000}"/>
    <cellStyle name="Normal 7" xfId="118" xr:uid="{00000000-0005-0000-0000-00006B000000}"/>
    <cellStyle name="Normal 7 2" xfId="119" xr:uid="{00000000-0005-0000-0000-00006C000000}"/>
    <cellStyle name="Normal 8" xfId="120" xr:uid="{00000000-0005-0000-0000-00006D000000}"/>
    <cellStyle name="Normal 8 2" xfId="121" xr:uid="{00000000-0005-0000-0000-00006E000000}"/>
    <cellStyle name="Normal 9" xfId="122" xr:uid="{00000000-0005-0000-0000-00006F000000}"/>
    <cellStyle name="Normal_cronograma 6 meses 2" xfId="40" xr:uid="{00000000-0005-0000-0000-000070000000}"/>
    <cellStyle name="Normal1" xfId="123" xr:uid="{00000000-0005-0000-0000-000071000000}"/>
    <cellStyle name="Normal2" xfId="124" xr:uid="{00000000-0005-0000-0000-000072000000}"/>
    <cellStyle name="Normal3" xfId="125" xr:uid="{00000000-0005-0000-0000-000073000000}"/>
    <cellStyle name="Percent [2]" xfId="126" xr:uid="{00000000-0005-0000-0000-000074000000}"/>
    <cellStyle name="Percent 2" xfId="127" xr:uid="{00000000-0005-0000-0000-000075000000}"/>
    <cellStyle name="Percent 3" xfId="128" xr:uid="{00000000-0005-0000-0000-000076000000}"/>
    <cellStyle name="Percent 4" xfId="129" xr:uid="{00000000-0005-0000-0000-000077000000}"/>
    <cellStyle name="Percentual" xfId="130" xr:uid="{00000000-0005-0000-0000-000078000000}"/>
    <cellStyle name="Ponto" xfId="131" xr:uid="{00000000-0005-0000-0000-000079000000}"/>
    <cellStyle name="Porcentagem" xfId="39" builtinId="5"/>
    <cellStyle name="Porcentagem 2" xfId="23" xr:uid="{00000000-0005-0000-0000-00007B000000}"/>
    <cellStyle name="Porcentagem 2 2 2" xfId="24" xr:uid="{00000000-0005-0000-0000-00007C000000}"/>
    <cellStyle name="Porcentagem 3" xfId="132" xr:uid="{00000000-0005-0000-0000-00007D000000}"/>
    <cellStyle name="Porcentagem 3 2" xfId="133" xr:uid="{00000000-0005-0000-0000-00007E000000}"/>
    <cellStyle name="Porcentagem 4" xfId="134" xr:uid="{00000000-0005-0000-0000-00007F000000}"/>
    <cellStyle name="Porcentagem 4 2" xfId="135" xr:uid="{00000000-0005-0000-0000-000080000000}"/>
    <cellStyle name="Porcentagem 5" xfId="136" xr:uid="{00000000-0005-0000-0000-000081000000}"/>
    <cellStyle name="Porcentagem 6" xfId="137" xr:uid="{00000000-0005-0000-0000-000082000000}"/>
    <cellStyle name="Porcentagem 7" xfId="138" xr:uid="{00000000-0005-0000-0000-000083000000}"/>
    <cellStyle name="Porcentagem 8" xfId="139" xr:uid="{00000000-0005-0000-0000-000084000000}"/>
    <cellStyle name="Porcentagem 8 2" xfId="43" xr:uid="{00000000-0005-0000-0000-000085000000}"/>
    <cellStyle name="Result" xfId="140" xr:uid="{00000000-0005-0000-0000-000086000000}"/>
    <cellStyle name="Result2" xfId="141" xr:uid="{00000000-0005-0000-0000-000087000000}"/>
    <cellStyle name="Sep. milhar [0]" xfId="142" xr:uid="{00000000-0005-0000-0000-000088000000}"/>
    <cellStyle name="Separador de m" xfId="143" xr:uid="{00000000-0005-0000-0000-000089000000}"/>
    <cellStyle name="Separador de milhares 10" xfId="25" xr:uid="{00000000-0005-0000-0000-00008A000000}"/>
    <cellStyle name="Separador de milhares 2" xfId="26" xr:uid="{00000000-0005-0000-0000-00008B000000}"/>
    <cellStyle name="Separador de milhares 2 2" xfId="27" xr:uid="{00000000-0005-0000-0000-00008C000000}"/>
    <cellStyle name="Separador de milhares 2 2 2" xfId="28" xr:uid="{00000000-0005-0000-0000-00008D000000}"/>
    <cellStyle name="Separador de milhares 2 3" xfId="29" xr:uid="{00000000-0005-0000-0000-00008E000000}"/>
    <cellStyle name="Separador de milhares 2 5" xfId="30" xr:uid="{00000000-0005-0000-0000-00008F000000}"/>
    <cellStyle name="Separador de milhares 3" xfId="31" xr:uid="{00000000-0005-0000-0000-000090000000}"/>
    <cellStyle name="Separador de milhares 3 2" xfId="32" xr:uid="{00000000-0005-0000-0000-000091000000}"/>
    <cellStyle name="Separador de milhares 4" xfId="144" xr:uid="{00000000-0005-0000-0000-000092000000}"/>
    <cellStyle name="Separador de milhares 4 2" xfId="33" xr:uid="{00000000-0005-0000-0000-000093000000}"/>
    <cellStyle name="Separador de milhares 5" xfId="34" xr:uid="{00000000-0005-0000-0000-000094000000}"/>
    <cellStyle name="Separador de milhares 6" xfId="35" xr:uid="{00000000-0005-0000-0000-000095000000}"/>
    <cellStyle name="Sepavador de milhares [0]_Pasta2" xfId="145" xr:uid="{00000000-0005-0000-0000-000096000000}"/>
    <cellStyle name="Standard_RP100_01 (metr.)" xfId="146" xr:uid="{00000000-0005-0000-0000-000097000000}"/>
    <cellStyle name="Titulo1" xfId="147" xr:uid="{00000000-0005-0000-0000-000098000000}"/>
    <cellStyle name="Titulo2" xfId="148" xr:uid="{00000000-0005-0000-0000-000099000000}"/>
    <cellStyle name="Vírgula" xfId="36" builtinId="3"/>
    <cellStyle name="Vírgula 10" xfId="149" xr:uid="{00000000-0005-0000-0000-00009B000000}"/>
    <cellStyle name="Vírgula 11" xfId="150" xr:uid="{00000000-0005-0000-0000-00009C000000}"/>
    <cellStyle name="Vírgula 2" xfId="37" xr:uid="{00000000-0005-0000-0000-00009D000000}"/>
    <cellStyle name="Vírgula 2 2" xfId="151" xr:uid="{00000000-0005-0000-0000-00009E000000}"/>
    <cellStyle name="Vírgula 2 2 2" xfId="163" xr:uid="{00000000-0005-0000-0000-00009F000000}"/>
    <cellStyle name="Vírgula 3" xfId="152" xr:uid="{00000000-0005-0000-0000-0000A0000000}"/>
    <cellStyle name="Vírgula 3 2" xfId="153" xr:uid="{00000000-0005-0000-0000-0000A1000000}"/>
    <cellStyle name="Vírgula 4" xfId="154" xr:uid="{00000000-0005-0000-0000-0000A2000000}"/>
    <cellStyle name="Vírgula 4 2" xfId="162" xr:uid="{00000000-0005-0000-0000-0000A3000000}"/>
    <cellStyle name="Vírgula 5" xfId="155" xr:uid="{00000000-0005-0000-0000-0000A4000000}"/>
    <cellStyle name="Vírgula 5 2" xfId="156" xr:uid="{00000000-0005-0000-0000-0000A5000000}"/>
    <cellStyle name="Vírgula 6" xfId="157" xr:uid="{00000000-0005-0000-0000-0000A6000000}"/>
    <cellStyle name="Vírgula 6 2" xfId="158" xr:uid="{00000000-0005-0000-0000-0000A7000000}"/>
    <cellStyle name="Vírgula 7" xfId="159" xr:uid="{00000000-0005-0000-0000-0000A8000000}"/>
    <cellStyle name="Vírgula 8" xfId="160" xr:uid="{00000000-0005-0000-0000-0000A9000000}"/>
    <cellStyle name="Vírgula 9" xfId="161" xr:uid="{00000000-0005-0000-0000-0000A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517040</xdr:colOff>
      <xdr:row>5</xdr:row>
      <xdr:rowOff>0</xdr:rowOff>
    </xdr:to>
    <xdr:pic>
      <xdr:nvPicPr>
        <xdr:cNvPr id="2" name="Imagem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496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517040</xdr:colOff>
      <xdr:row>5</xdr:row>
      <xdr:rowOff>0</xdr:rowOff>
    </xdr:to>
    <xdr:pic>
      <xdr:nvPicPr>
        <xdr:cNvPr id="2" name="Imagem 4">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496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0</xdr:row>
      <xdr:rowOff>95250</xdr:rowOff>
    </xdr:from>
    <xdr:to>
      <xdr:col>1</xdr:col>
      <xdr:colOff>2598216</xdr:colOff>
      <xdr:row>4</xdr:row>
      <xdr:rowOff>221672</xdr:rowOff>
    </xdr:to>
    <xdr:pic>
      <xdr:nvPicPr>
        <xdr:cNvPr id="2" name="Imagem 4">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95250"/>
          <a:ext cx="3348959" cy="12070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0</xdr:row>
      <xdr:rowOff>123825</xdr:rowOff>
    </xdr:from>
    <xdr:to>
      <xdr:col>3</xdr:col>
      <xdr:colOff>285750</xdr:colOff>
      <xdr:row>3</xdr:row>
      <xdr:rowOff>171450</xdr:rowOff>
    </xdr:to>
    <xdr:pic>
      <xdr:nvPicPr>
        <xdr:cNvPr id="2" name="Imagem 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23825"/>
          <a:ext cx="2105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gtca/Downloads/Planilhas-Orcamentarias-Paudalho-v1/Planilha%20Or&#231;amentaria%2010433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opbox/Dropbox/PAVIMENTA&#199;&#195;O/PROCESSOS%20LICITATORIOS/ANDAMENTOS/PROCESSO%20%20ESTRADA%20CHA%20DE%20PINHEIRO%20-%20PAVIMENTA&#199;&#195;O/TEATR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OBRAS01/Downloads/PMSLM/QUADRA%20DE%20S&#195;O%20JO&#195;O%20S&#195;O%20PAULO/OR&#199;AMENTOS%20DIVERSOS/Revitaliza&#231;&#227;o%20pra&#231;a%20S&#227;o%20Louren&#231;o/DOCUME~1/Canela/CONFIG~1/Temp/MC%20-%20Pedro%20de%20Alcanta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Users\FERNANDO\Downloads\Sec.%20Direitos%20Humanos\Ger&#234;ncia%20de%20Projetos\UFRPE\44.003%20-%20Pr&#233;dio%20de%206%20pavimentos\CD%20-%20VERS&#195;O%20FINAL25-09-07\PR&#201;DIO%20DE%206%20PAVIMENTOS\OR&#199;AMENTOS\orca-elet-refinaria%20por%20bloc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ropbox/Dropbox/PAVIMENTA&#199;&#195;O/PROCESSOS%20LICITATORIOS/ANDAMENTOS/PROCESSO%20%20ESTRADA%20CHA%20DE%20PINHEIRO%20-%20PAVIMENTA&#199;&#195;O/OR&#199;AMENTO%20ESTRADA%20CHA%20DE%20PINHEIRO_Rev_05-ONERADO_base11_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ropbox/Dropbox/PAVIMENTA&#199;&#195;O/PROCESSOS%20LICITATORIOS/ANDAMENTOS/PROCESSO%20RECAPEAMENTO%20AYTON%20SENNA+SANTA%20MONICA/RECAPEAMENTO%20AYRTON%20SENNA%20+SANTA%20MONICA%20ONERADO-%20Rev_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al"/>
      <sheetName val="Novo!"/>
      <sheetName val="Dados"/>
      <sheetName val="BDI"/>
      <sheetName val="Orçamento"/>
      <sheetName val="Memória"/>
      <sheetName val="Comp"/>
      <sheetName val="Cot"/>
      <sheetName val="CronoFF"/>
      <sheetName val="QCI"/>
      <sheetName val="Memorial Descritivo"/>
      <sheetName val="Licitação"/>
      <sheetName val="CronoFF-L"/>
      <sheetName val="QCI-L"/>
      <sheetName val="BM"/>
      <sheetName val="RRE"/>
      <sheetName val="OFÍCIO"/>
      <sheetName val="CC"/>
    </sheetNames>
    <sheetDataSet>
      <sheetData sheetId="0"/>
      <sheetData sheetId="1"/>
      <sheetData sheetId="2">
        <row r="29">
          <cell r="G29">
            <v>43009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torial"/>
      <sheetName val="Analitico"/>
      <sheetName val="Composições"/>
      <sheetName val="Cotações"/>
      <sheetName val="Cotação"/>
      <sheetName val="Banco"/>
      <sheetName val="BDI"/>
      <sheetName val="MC"/>
      <sheetName val="P.O ONERADA"/>
      <sheetName val="CRONOGRAMA FF"/>
      <sheetName val="PROJETO BÁSICO"/>
      <sheetName val="ATESTADO DE CAPACIDADE TECNICA"/>
      <sheetName val="SINAPI 12-22 ONERADA"/>
      <sheetName val="SINAPI 12-22 DESONERADA"/>
      <sheetName val="Relatórios"/>
      <sheetName val="Busca"/>
    </sheetNames>
    <sheetDataSet>
      <sheetData sheetId="0" refreshError="1"/>
      <sheetData sheetId="1" refreshError="1"/>
      <sheetData sheetId="2" refreshError="1"/>
      <sheetData sheetId="3">
        <row r="20">
          <cell r="B20" t="str">
            <v>ÍNDICE</v>
          </cell>
        </row>
        <row r="25">
          <cell r="B25" t="str">
            <v>EMPRESAS</v>
          </cell>
        </row>
      </sheetData>
      <sheetData sheetId="4" refreshError="1"/>
      <sheetData sheetId="5"/>
      <sheetData sheetId="6" refreshError="1"/>
      <sheetData sheetId="7" refreshError="1"/>
      <sheetData sheetId="8">
        <row r="12">
          <cell r="A12" t="str">
            <v>1.0</v>
          </cell>
        </row>
      </sheetData>
      <sheetData sheetId="9"/>
      <sheetData sheetId="10" refreshError="1"/>
      <sheetData sheetId="11" refreshError="1"/>
      <sheetData sheetId="12" refreshError="1"/>
      <sheetData sheetId="13" refreshError="1"/>
      <sheetData sheetId="14">
        <row r="1">
          <cell r="A1" t="str">
            <v>DADOS DOS RELATÓRIOS IMPORTADOS</v>
          </cell>
        </row>
        <row r="5">
          <cell r="A5" t="str">
            <v>TIPO</v>
          </cell>
        </row>
        <row r="6">
          <cell r="A6" t="str">
            <v>SINAPI</v>
          </cell>
        </row>
        <row r="7">
          <cell r="A7" t="str">
            <v>SINAPI-I</v>
          </cell>
        </row>
      </sheetData>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IG 03-08-2010"/>
      <sheetName val="PLANILHA"/>
      <sheetName val="MEMORIA"/>
    </sheetNames>
    <sheetDataSet>
      <sheetData sheetId="0">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v>
          </cell>
          <cell r="E13">
            <v>1.56</v>
          </cell>
          <cell r="F13" t="str">
            <v>EMLURB</v>
          </cell>
        </row>
        <row r="14">
          <cell r="A14" t="str">
            <v>02.01.020</v>
          </cell>
          <cell r="B14" t="str">
            <v>LOCACAO DE EIXO DE PROJETO EM CURVA.</v>
          </cell>
          <cell r="C14" t="str">
            <v>m</v>
          </cell>
          <cell r="D14">
            <v>2.35</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8.0299999999999976</v>
          </cell>
          <cell r="F19" t="str">
            <v>EMLURB</v>
          </cell>
        </row>
        <row r="20">
          <cell r="A20" t="str">
            <v>02.01.080</v>
          </cell>
          <cell r="B20" t="str">
            <v>LEVANTAMENTO DE MURO, MEIO FIO, MARGEM DE CANAIS, TESTADAS.</v>
          </cell>
          <cell r="C20" t="str">
            <v>m</v>
          </cell>
          <cell r="D20">
            <v>0.27500000000000002</v>
          </cell>
          <cell r="E20">
            <v>0.22000000000000003</v>
          </cell>
          <cell r="F20" t="str">
            <v>EMLURB</v>
          </cell>
        </row>
        <row r="21">
          <cell r="A21" t="str">
            <v>02.01.090</v>
          </cell>
          <cell r="B21" t="str">
            <v>LEVANTAMENTO DE POSTES, ARVORES E MARCOS.</v>
          </cell>
          <cell r="C21" t="str">
            <v>Un</v>
          </cell>
          <cell r="D21">
            <v>1.95</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0.98000000000000009</v>
          </cell>
          <cell r="F49" t="str">
            <v>SEDUC</v>
          </cell>
        </row>
        <row r="50">
          <cell r="A50" t="str">
            <v>03.01.055</v>
          </cell>
          <cell r="B50" t="str">
            <v>DEMOLIÇÃO DE CERCA COM MOURÕES DE CONCRETO E TELA.</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4.1500000000000004</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8.0299999999999976</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50.512500000000003</v>
          </cell>
          <cell r="E67">
            <v>40.409999999999997</v>
          </cell>
          <cell r="F67" t="str">
            <v>SEDUC</v>
          </cell>
        </row>
        <row r="68">
          <cell r="A68" t="str">
            <v>03.01.163</v>
          </cell>
          <cell r="B68" t="str">
            <v>DEMOLIÇÃO DE PAREDE DE GESSO, INCLUSIVE PREPARO PARA REMOÇÃO</v>
          </cell>
          <cell r="C68" t="str">
            <v>m3</v>
          </cell>
          <cell r="D68">
            <v>7.4749999999999996</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90.112499999999997</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12.574999999999999</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7.5124999999999984</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7.9124999999999988</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3.5750000000000002</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0.48749999999999999</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8.7799999999999976</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97.924999999999997</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296.53750000000002</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v>
          </cell>
          <cell r="E163">
            <v>9.1300000000000008</v>
          </cell>
          <cell r="F163" t="str">
            <v>SEDUC</v>
          </cell>
        </row>
        <row r="164">
          <cell r="A164" t="str">
            <v/>
          </cell>
          <cell r="D164">
            <v>0</v>
          </cell>
        </row>
        <row r="165">
          <cell r="A165" t="str">
            <v>03.03.043</v>
          </cell>
          <cell r="B165" t="str">
            <v>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7.6624999999999988</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36.35</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197.71250000000001</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3.7625000000000002</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13.4625</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13.4625</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7.4874999999999998</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11.275</v>
          </cell>
          <cell r="E233">
            <v>9.02</v>
          </cell>
          <cell r="F233" t="str">
            <v>EMLURB</v>
          </cell>
        </row>
        <row r="234">
          <cell r="A234" t="str">
            <v/>
          </cell>
          <cell r="D234">
            <v>0</v>
          </cell>
        </row>
        <row r="235">
          <cell r="A235" t="str">
            <v>04.02.070</v>
          </cell>
          <cell r="B235" t="str">
            <v>TRANSPORTE DE MATERIAL COM D.M.T. 12 KM.</v>
          </cell>
          <cell r="C235" t="str">
            <v>m3</v>
          </cell>
          <cell r="D235">
            <v>13.175000000000001</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20.774999999999999</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15.887499999999999</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23.225000000000001</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27.024999999999999</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41.575000000000003</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30.462499999999999</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40.012500000000003</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45.725000000000001</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26.612500000000001</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34.450000000000003</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47.2</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50.825000000000003</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22.975000000000001</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28.737500000000001</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20.787500000000001</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26.712499999999999</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10.987500000000001</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49.674999999999997</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v>
          </cell>
          <cell r="E467">
            <v>23.92</v>
          </cell>
          <cell r="F467" t="str">
            <v>EMLURB</v>
          </cell>
        </row>
        <row r="468">
          <cell r="A468" t="str">
            <v/>
          </cell>
          <cell r="D468">
            <v>0</v>
          </cell>
        </row>
        <row r="469">
          <cell r="A469" t="str">
            <v>05.02.120</v>
          </cell>
          <cell r="B469" t="str">
            <v>ATERRO UTILIZANDO SOLO CIMENTO PARA FUNDACOES(TRACO 1:20)ABRANGENDO ESPALHAMENTO HOMOGEINIZACAO,UMEDECIMENTO E COMPACTACAO MANUAL COM SOQUETE DE 30 KG EM CAMADAS SUCESSIVAS DE 20 CM DE ESPESSURA, INCLUSIVE FORNECIMENTO DO MATERIAL PROVENIENTE DE JAZIDA A</v>
          </cell>
          <cell r="C469" t="str">
            <v>m3</v>
          </cell>
          <cell r="D469">
            <v>129.13749999999999</v>
          </cell>
          <cell r="E469">
            <v>103.31</v>
          </cell>
          <cell r="F469" t="str">
            <v>EMLURB</v>
          </cell>
        </row>
        <row r="470">
          <cell r="A470" t="str">
            <v/>
          </cell>
          <cell r="D470">
            <v>0</v>
          </cell>
        </row>
        <row r="471">
          <cell r="A471" t="str">
            <v>05.02.130</v>
          </cell>
          <cell r="B471" t="str">
            <v>ATERRO UTILIZANDO SOLO CIMENTO PARA FUNDACOES(TRACO 1:30)ABRANGENDO ESPALHAMENTO HOMOGEINIZACAO,UMEDECIMENTO E COMPACTACAO MANUAL COM SOQUETE DE 30 KG EM CAMADAS SUCESSIVAS DE 20 CM DE ESPESSURA, INCLUSIVE FORNECIMENTO DO MATERIAL PROVENIENTE DE JAZIDA A</v>
          </cell>
          <cell r="C471" t="str">
            <v>m3</v>
          </cell>
          <cell r="D471">
            <v>116.2375</v>
          </cell>
          <cell r="E471">
            <v>92.99</v>
          </cell>
          <cell r="F471" t="str">
            <v>EMLURB</v>
          </cell>
        </row>
        <row r="472">
          <cell r="A472" t="str">
            <v/>
          </cell>
          <cell r="D472">
            <v>0</v>
          </cell>
        </row>
        <row r="473">
          <cell r="A473" t="str">
            <v>05.02.140</v>
          </cell>
          <cell r="B473" t="str">
            <v>ATERRO UTILIZANDO SOLO CIMENTO PARA FUNDACOES(TRACO 1:20)ABRANGENDO ESPALHAMENTO HOMOGEINIZACAO,UMEDECIMENTO E COMPACTACAO MECANICA LEVE EM CAMADAS SUCESSIVAS DE 20 CM DE ESPESSURA,INCLUSIVE FORNECIMENTO DO MATERIAL PROVENIENTE DE JAZIDA A UMA DISTANCIA</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127.52500000000001</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58.424999999999997</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80.47499999999998</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74.862499999999983</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7.4749999999999996</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6.8375000000000004</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392.6</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413.47500000000002</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1491.7249999999999</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1784.2874999999999</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1453.5875000000001</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1814.15</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363.02499999999998</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383.02499999999998</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401.77499999999998</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409.58749999999998</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415.35</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187.71250000000001</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52.924999999999997</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40.637500000000003</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99.637500000000003</v>
          </cell>
          <cell r="E741">
            <v>79.70999999999998</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99.462500000000006</v>
          </cell>
          <cell r="E755">
            <v>79.569999999999979</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117.72499999999999</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123.325</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0.90999999999999992</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1816.65</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10.887499999999999</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0.21249999999999999</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0.76249999999999984</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42.162500000000001</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SUBSTITUIÇÃO DAS CHAPAS DA BASE DOS PILARES DA ESTRUTURA METÁLICA, DA COBERTA DE UMA QUADRA, PELA CHAPA 7/8" SAC 41, INCLUSIVE RETIRADA DA CHAPA DANIFICADA, SUBSTITUIÇÃO DE PORCAS E ARRUELAS.</v>
          </cell>
          <cell r="C893" t="str">
            <v>m2</v>
          </cell>
          <cell r="D893">
            <v>1136.9749999999999</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43.725000000000001</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216.3</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60.825000000000003</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44.487499999999997</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83.674999999999983</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27.912500000000001</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22.337499999999999</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22.024999999999999</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41.037500000000001</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40.6</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12.65</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30.462499999999999</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86.024999999999977</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124.0125</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47.387500000000003</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7.2624999999999984</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0.86249999999999982</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2.5375000000000001</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1.7250000000000001</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24.212499999999999</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40.924999999999997</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38.362499999999997</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11.824999999999999</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25.837499999999999</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58.737499999999997</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87.137500000000003</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36.799999999999997</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60.412500000000001</v>
          </cell>
          <cell r="E1151">
            <v>48.33</v>
          </cell>
          <cell r="F1151" t="str">
            <v>SEDUC</v>
          </cell>
        </row>
        <row r="1152">
          <cell r="A1152" t="str">
            <v/>
          </cell>
          <cell r="D1152">
            <v>0</v>
          </cell>
        </row>
        <row r="1153">
          <cell r="A1153" t="str">
            <v>08.03.060</v>
          </cell>
          <cell r="B1153" t="str">
            <v>FORNECIMENTO E INSTALAÇÃO DE TELHA TRANSLÚCIDA DE FIBRA DE VIDRO, UMA ÁGUA, PERFIL ONDULADO, ESP.=0.08MM - 2,13X1,10M, PARA FIXAÇÃO COM PARAFUSO GALVANIZADO COM ARRUELA DE PLÁSTICO OU BORRACHA.INCLINAÇÃO 27%.</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20.925000000000001</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IMPERMEABILIZAÇÃO COM 6 DEMÃOS DE EMULSÃO ASFÁLTICA VEDAPREN PRETO OU SIMILAR, SEM REGULARIZAÇÃO DA SUPERFÍCIE E SEM PROTEÇÃO MECÂNICA</v>
          </cell>
          <cell r="C1179" t="str">
            <v>m2</v>
          </cell>
          <cell r="D1179">
            <v>25.837499999999999</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440.58749999999998</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FORNECIMENTO E COLOCAÇÃO DE GRADE  DE CANTO PARA PORTA, EM MADEIRA DE LEI, VÃO DE 0,80 X 2,10M., ESP= 3,00 CM, LARGURA 10 CM, COM ALISAR EM APENAS UM LADO.</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218.48750000000001</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218.48750000000001</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238.83750000000001</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279.35000000000002</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v>
          </cell>
          <cell r="E1233">
            <v>312.92</v>
          </cell>
          <cell r="F1233" t="str">
            <v>SEDUC</v>
          </cell>
        </row>
        <row r="1234">
          <cell r="A1234" t="str">
            <v/>
          </cell>
          <cell r="D1234">
            <v>0</v>
          </cell>
        </row>
        <row r="1235">
          <cell r="A1235" t="str">
            <v>09.01.109</v>
          </cell>
          <cell r="B1235" t="str">
            <v>MÃO DE OBRA PARA COLOCAÇÃO DE GRADE DE PORTA COMPLETA EM MADEIRA DE LEI PARA VÃO DE 0,60 x 2,10M ATÉ 0,90 x 2,10M.</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53.762500000000003</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29.212499999999999</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239.01249999999999</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341.66250000000002</v>
          </cell>
          <cell r="E1283">
            <v>273.33</v>
          </cell>
          <cell r="F1283" t="str">
            <v>SEDUC</v>
          </cell>
        </row>
        <row r="1284">
          <cell r="A1284" t="str">
            <v/>
          </cell>
          <cell r="D1284">
            <v>0</v>
          </cell>
        </row>
        <row r="1285">
          <cell r="A1285" t="str">
            <v>09.02.110</v>
          </cell>
          <cell r="B1285" t="str">
            <v>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908.51250000000005</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244.63749999999999</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74.424999999999983</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83.612499999999983</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54.7</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249.73750000000001</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13.775</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54.975000000000001</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74.09999999999998</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111.22499999999999</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51.45</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11.175000000000001</v>
          </cell>
          <cell r="E1475">
            <v>8.94</v>
          </cell>
          <cell r="F1475" t="str">
            <v>SEDUC</v>
          </cell>
        </row>
        <row r="1476">
          <cell r="A1476" t="str">
            <v/>
          </cell>
          <cell r="D1476">
            <v>0</v>
          </cell>
        </row>
        <row r="1477">
          <cell r="A1477" t="str">
            <v>11.12.010</v>
          </cell>
          <cell r="B1477" t="str">
            <v>FORNECIMENTO E COLOCAÇÃO DE CARPETE EM PAREDE, CARPETE DILLOP OU SIMILAR, ESPESSURA 3,5MM, COR BEGE.</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41.662500000000001</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228.33750000000001</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18.787500000000001</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52.6</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45.012500000000003</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83.037500000000023</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55.412500000000001</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76.412500000000023</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38.049999999999997</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13.275</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13.987500000000001</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41.225000000000001</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44.475000000000001</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36.950000000000003</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96.587500000000006</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83.037500000000023</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89.53749999999998</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410.21249999999998</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202.4</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0.98000000000000009</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14.7125</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10.025</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8.5124999999999975</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8.3249999999999975</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21.462499999999999</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10.65</v>
          </cell>
          <cell r="E1757">
            <v>8.52</v>
          </cell>
          <cell r="F1757" t="str">
            <v>EMLURB</v>
          </cell>
        </row>
        <row r="1758">
          <cell r="A1758" t="str">
            <v/>
          </cell>
          <cell r="D1758">
            <v>0</v>
          </cell>
        </row>
        <row r="1759">
          <cell r="A1759" t="str">
            <v>16.04.051</v>
          </cell>
          <cell r="B1759" t="str">
            <v>PINTURA A ÓLEO EM ESQUADRIAS DE MADEIRA, DUAS DEMÃOS, COM APARELHAMENTO, SEM EMASSAMENTO E SEM APLICAÇÃO DE FUNDO BRANCO FOSCO. INCLUSO LIXAMENTO.</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23.8</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15.55</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10.55</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7.7874999999999996</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10.262499999999999</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9.0374999999999996</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18.175000000000001</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DEMARCACAO E PINTURA A BASE DE TINTA ACRILICA CORALPISO, NOVACOR OU SIMILAR, COM TRINCHA DE FAIXA COM 5CM DE LARGURA PARA QUADRAS DE ESPORTES, ESTACIONAMENTOS, ETC(02 DEMAOS), INCLUSIVE PREPARO DA SUPERFICIE QUE DEVE ESTAR LIMPA SECA E ISENTA DE GORDURA,</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36.637500000000003</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22.175000000000001</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FORNECIMENTO E EXECUÇÃO DE CALÇADA DE CONTORNO COM 0,70M DE LARGURA, BASE EM CONCRETO MAGRO 1:4:8 COM 0,05M, CIMENTADO ÁSPERO 1:4 ESP.2,00CM E ALVENARIA DE TIJOLO DE 08 FUROS DE 1 VEZ PARA CONTENÇÃO DO ATERRO H=20CM, INCLUSIVE ESCAVAÇÃO, REMOÇÃO E ATERRO</v>
          </cell>
          <cell r="C1819" t="str">
            <v>m</v>
          </cell>
          <cell r="D1819">
            <v>49.412500000000001</v>
          </cell>
          <cell r="E1819">
            <v>39.53</v>
          </cell>
          <cell r="F1819" t="str">
            <v>SEDUC</v>
          </cell>
        </row>
        <row r="1820">
          <cell r="A1820" t="str">
            <v/>
          </cell>
          <cell r="D1820">
            <v>0</v>
          </cell>
        </row>
        <row r="1821">
          <cell r="A1821" t="str">
            <v>17.01.115</v>
          </cell>
          <cell r="B1821" t="str">
            <v>FORNECIMENTO E EXECUÇÃO DE CALÇADA DE CONTORNO COM 1,40M DE LARGURA, BASE EM CONCRETO MAGRO 1:4:8 COM 0,05M, CIMENTADO ÁSPERO 1:4 ESP.2,00CM E ALVENARIA DE TIJOLO DE 08 FUROS DE 1 VEZ PARA CONTENÇÃO DO ATERRO H=20CM, INCLUSIVE ESCAVAÇÃO, REMOÇÃO E ATERRO</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54.662500000000001</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57.512500000000003</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22.337499999999999</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24091.662499999999</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105.65</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8.3874999999999975</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8.6999999999999975</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24.225000000000001</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122.21250000000001</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CONSTRUCAO DE BANCO EM CONCRETO ARMADO REVESTIDO COM GRANITO ARTIFICIAL NA COR CINZA, COM APOIOS A CADA 2.00M, EM ALVENARIA DE 1/2 VEZ, CHAPISCADA E REVESTIDA SOBRE SAPATA DE CONCRETO ARMADO, INCLUSIVE ESCAVACAO, REATERRO E REMOCAO (MOD. AV-27/2000 OPCAO</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830.86249999999995</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85.66249999999998</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437.46249999999998</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843.7125000000002</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443.71249999999998</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762.4625000000002</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818.7125000000002</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388.71249999999998</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843.7125000000002</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915.22500000000002</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73.03749999999998</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FORNECIMENTO E ASSENTAMENTRO DE CONJUNTO PARA COLETA SELETIVA COM QUATRO COLETORES EM POLIETILENO COM CAPACIDADE DE 50 LITROS, ESTRUTURA DE SUPORTE METÁLICA, INCLUSO A IMPRESSÃO DO LOGOTIPO "GOVERNO DO ESTADO", FIXADOS COM PARAF GALVANIZ. SEXTAVADO ROSCA</v>
          </cell>
          <cell r="C2037" t="str">
            <v>Cj</v>
          </cell>
          <cell r="D2037">
            <v>740.8499999999998</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386.66250000000002</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411.66250000000002</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427.91250000000002</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744.73749999999984</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500.41250000000002</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480.35</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806.5999999999998</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1012.85</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50.012500000000003</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82.274999999999977</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110.02500000000001</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75.475000000000023</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18.487500000000001</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76.612499999999983</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27.862500000000001</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0.84000000000000008</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274.03750000000002</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26.925000000000001</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85.237499999999983</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77.862499999999983</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22.8</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22.8</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22.8</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22.8</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22.8</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22.8</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22.8</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22.8</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7.9749999999999988</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12.2125</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10.387499999999999</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20.100000000000001</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50.6</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26.662500000000001</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15.237500000000001</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36.174999999999997</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61.674999999999997</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22.55</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23.274999999999999</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2.6625000000000001</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2.6625000000000001</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44.262500000000003</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6.5875000000000004</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15.387499999999999</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22.024999999999999</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11.637499999999999</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14.112500000000001</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11.8</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489.2625000000001</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50.725000000000001</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86.024999999999977</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231.02500000000001</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824.4124999999998</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53.112499999999997</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78.989999999999981</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89.53749999999998</v>
          </cell>
          <cell r="E2547">
            <v>71.63</v>
          </cell>
          <cell r="F2547" t="str">
            <v>SEDUC</v>
          </cell>
        </row>
        <row r="2548">
          <cell r="A2548" t="str">
            <v/>
          </cell>
          <cell r="D2548">
            <v>0</v>
          </cell>
        </row>
        <row r="2549">
          <cell r="A2549" t="str">
            <v>18.23.021</v>
          </cell>
          <cell r="B2549" t="str">
            <v>PONTO DE INTERRUPTOR COM 2 SEÇÕES SIMPLES,INSTALAÇÃO APARENTE EM CONDULETES METÁLICOS, INCLUSIVE ELETRODUTOS DE PVC RÍGIDO ROSCÁVEL 3/4" COM 6,00M, LUVAS E CURVAS LONGAS EM PVC, ABRAÇADEIRAS TIPO "D", BUCHAS E ARRUELAS DE ALUMÍNIO E FIO DE COBRE, TEMPERA</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PONTO DE TOMADA UNIVERSAL 2P 10A/250V,INSTALAÇÃO APARENTE, EM CONDULETES METÁLICOS, INCLUSIVE ELETRODUTO DE PVC RÍGIDO ROSCÁVEL 3/4", LUVAS E CURVAS LONGAS EM PVC, ABRAÇADEIRAS TIPO "D" BUCHAS E ARRUELAS DE ALUMÍNIO, FIO DE COBRE, TEMPERA MOLE, CLASSE 1,</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90.512500000000003</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86.237499999999983</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458.6375000000001</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24.987500000000001</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78.174999999999983</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218.52500000000001</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195.21250000000001</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458.16250000000002</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448.16250000000002</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3865.7624999999998</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3865.7624999999998</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53.325000000000003</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53.225000000000001</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14.3</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31.612500000000001</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61.887500000000003</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75.924999999999983</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210.76249999999999</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407.22500000000002</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237.86250000000001</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862.69999999999982</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508.08749999999998</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382.22500000000002</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225.36250000000001</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808.51249999999982</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FORNECIMENTO DE CABO DE COBRE, ENCORDOAMENTO CLASSE 2,ISOLAMENTO DE PVC 70 C,TIPO BWF,750V FOREPLAST OU SIMILAR,SM-6MM2,PARA DOIS LANCES DE REDE,INCLUSIVE ARMACAO SECUNDARIA B2,ISOLADORES, PARAFUSOS, BRACADEIRA REDONDA DE FERRO GALV. A FOGO,EQUIPAMENTO E</v>
          </cell>
          <cell r="C2815" t="str">
            <v>Un</v>
          </cell>
          <cell r="D2815">
            <v>463.47500000000002</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750.5374999999998</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425.73750000000001</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726.11249999999984</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1089.1624999999999</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1389.5374999999999</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874.26249999999982</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1583.9749999999999</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826.23749999999984</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370.1</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482.6</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212.67500000000001</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332.6</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432.6</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196.77500000000001</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454.47500000000002</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FORNECIMENTO DE CABO DE COBRE, ENCORDOAMENTO CLASSE 2, ISOLAMENTO DE PVC 70 C, TIPO BWF, 750V, FOREPLAST OU SIMILAR, SM-16MM2, PARA UM LANCE DE REDE, INCLUSIVE ARMACAO SECUNDARIA B1, ISOLADOR, PARAFUSOS, BRACADEIRA REDONDA DE FERRO GALV.A FOGO, ANDAIME E</v>
          </cell>
          <cell r="C2973" t="str">
            <v>Un</v>
          </cell>
          <cell r="D2973">
            <v>508.65</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FORNECIMENTO DE CABO DE COBRE, ENCORDOAMENTO CLASSE 2, ISOLAMENTO DE PVC 70 C, TIPO BWF, 750V, FOREPLAST OU SIMILAR, SM-16MM2, PARA QUATRO LANCES DE REDE, INCLUSIVE ARMACAO SECUNDARIA B4, ISOLADORES, PARAFUSOS, BRACADEIRAS REDONDAS DE FERRO GALV. A FOGO,</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1350.5374999999999</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v>
          </cell>
          <cell r="E2987">
            <v>1431.88</v>
          </cell>
          <cell r="F2987" t="str">
            <v>EMLURB</v>
          </cell>
        </row>
        <row r="2988">
          <cell r="A2988" t="str">
            <v/>
          </cell>
          <cell r="D2988">
            <v>0</v>
          </cell>
        </row>
        <row r="2989">
          <cell r="A2989" t="str">
            <v>18.27.130</v>
          </cell>
          <cell r="B2989" t="str">
            <v>FORNECIMENTO DE CABO DE COBRE, ENCORDOAMENTO CLASSE 2, ISOLAMENTO DE PVC 70 C, TIPO BWF, 750V, FOREPLAST OU SIMILAR, SM-25MM2, PARA UM LANCE DE REDE,INCLUSIVE ARMACAO SECUNDARIA B1, ISOLADOR, PARAFUSOS, BRACADEIRA REDONDA DE FERRO GALV. A FOGO, ANDAIME E</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FORNECIMENTO DE CABO DE COBRE, ENCORDOAMENTO CLASSE 2, ISOLAMENTO DE PVC 70 C, TIPO BWF, 750V, FOREPLAST OU SIMILAR, SM-25MM2, PARA QUATRO LANCES DE REDE,INCLUSIVE ARMACAO SECUNDARIA B4,ISOLADORES,PARAFUSOS,BRACADEIRAS REDONDAS DE F. GALV. A FOGO,ANDAIME</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745.0875000000002</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885.7125000000002</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920.4000000000002</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122.7</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784.4625000000002</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744.1500000000002</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803.2125000000002</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42.7</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13.175000000000001</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23.337499999999999</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BANCO DE CAPACITORES, AUTOMATIZADO ATRAVÉS DE CONTROLADOR LÓGICO PROGRAMÁVEL, MEDIDOR DE FATOR DE POTÊNCIA, COMPOSTO POR 06 ESTÁGIOS DE 20 KVar, TOTALIZANDO 120 KVAr, INCLUSIVE PAINEL, CONTACTORES E DEMAIS COMPONENTES.</v>
          </cell>
          <cell r="C3147" t="str">
            <v>Un</v>
          </cell>
          <cell r="D3147">
            <v>22348.125</v>
          </cell>
          <cell r="E3147">
            <v>17878.5</v>
          </cell>
          <cell r="F3147" t="str">
            <v>SEDUC</v>
          </cell>
        </row>
        <row r="3148">
          <cell r="A3148" t="str">
            <v/>
          </cell>
          <cell r="D3148">
            <v>0</v>
          </cell>
        </row>
        <row r="3149">
          <cell r="A3149" t="str">
            <v>18.40.090</v>
          </cell>
          <cell r="B3149" t="str">
            <v>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49.7</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7.5124999999999984</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8.8249999999999975</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61.575000000000003</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8.0749999999999975</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12.137499999999999</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18.162500000000001</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107.72499999999999</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183.02500000000001</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14.925000000000001</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4.1500000000000004</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FORNECIMENTO E ASSENTAMENTO DE LAVATÓRIO SIMPLES, SEM COLUNA, PEQUENO, FAB:CELITE, LINHA AZÁLEA, REF.91038 OU SIMILAR, FIXADO COM PARAFUSO CROMADO DE COMPRIMENTO DE 2 1/2" E DIÂMETRO DE 1/4" COM BUCHA DE 8MM, CHICOTE PLÁSTICO COM 30CM DE 1/2", SIFÃO COPO</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822.88749999999982</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205.17500000000001</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36.174999999999997</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78.899999999999977</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87.725000000000023</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55.512500000000003</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99.174999999999997</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47.174999999999997</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73.424999999999983</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42.174999999999997</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352.22500000000002</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852.2249999999998</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8.7874999999999979</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15.862500000000001</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73.84999999999998</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FORNECIMENTO E MONTAGEM DE RESERVATÓRIO METÁLICO TIPO TAÇA, EM AÇO CARBONO USI SAC 41, COM CAPACIDADE PARA 6.000LITROS, TRATAMENTO INTERNO COM JATO ABRASIVO AO METAL BRANCO PADRÃO SA3, ACABAMENTO EM EPÓXI-POLIAMIDA ALTA ESPESSURA E TRATAMENTO EXTERNO COM</v>
          </cell>
          <cell r="C3477" t="str">
            <v>Un</v>
          </cell>
          <cell r="D3477">
            <v>12515.075000000001</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EXECUÇÃO  DE POÇO TUBULAR PROFUNDO NA ESCOLA COMPOSITOR ANTÔNIO MARIA, INCLUSIVE INSTAÇÃO HIDRÁULICA, BOMBA SUBMERSA, INCLUSIVE ANÁLISE DA ÁGUA, LICENÇA DE INSTALAÇÃO E OPERAÇÃO DO POÇO, INSTALAÇÃO DO QUADRO DE COMANDO, LIGAÇÃO ELÉTRICA NECESSÁRIA PARA O</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399.8875000000001</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EXEC. DE SUB-BASE ESTABILIZADA GRANULOMETR. ABRANGENDO ESPALHAMENTO, HOMOG., UMEDECIMENTO E COMPACTACAO COM ESPESSURA DE 12,0 CM, TEOR DE COMPACTACAO A 100 POR CENTO AASHO INTERMED. (DNER-ME-48-64),INCLUSIVE FORNEC. DO MATERIAL PROV. DE JAZIDA(CBR 20 POR</v>
          </cell>
          <cell r="C3513" t="str">
            <v>m2</v>
          </cell>
          <cell r="D3513">
            <v>6.0374999999999996</v>
          </cell>
          <cell r="E3513">
            <v>4.83</v>
          </cell>
          <cell r="F3513" t="str">
            <v>EMLURB</v>
          </cell>
        </row>
        <row r="3514">
          <cell r="A3514" t="str">
            <v/>
          </cell>
          <cell r="D3514">
            <v>0</v>
          </cell>
        </row>
        <row r="3515">
          <cell r="A3515" t="str">
            <v>20.02.020</v>
          </cell>
          <cell r="B3515" t="str">
            <v>EXEC. DE SUB-BASE ESTABILIZADA GRANULOMETR. ABRANGENDO ESPALHAMENTO, HOMOG., UMEDECIMENTO E COMPACTACAO COM ESPESSURA DE 15,0 CM, TEOR DE COMPACTACAO A 100 POR CENTO AASHO INTERMED. (DNER-ME-48-64),INCLUSIVE FORNEC. DO MATERIAL PROV. DE JAZIDA(CBR 20 POR</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12.2125</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0.98000000000000009</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77.112499999999983</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7.5374999999999996</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465.03750000000002</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21.037500000000001</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55.2</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50.2</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56.45</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12.574999999999999</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44.362499999999997</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REPOSICAO DE MEIO-FIO DE PEDRA GRANIT. OU DE CONCRETO , REJUNTADO COM ARG. DE CIM. E AREIA 1 2, E LINHA DAGUA DE PARALEL. ASSENT. SOBRE MIST. DE CIM. E AREIA 1 6 C/ 6 CM DE ESPESSURA E REJ. C/ ARG DE CIM. E AREIA 1 2,INCLUSIVE BASE DE CONC.1 4 8 C/ 10 CM</v>
          </cell>
          <cell r="C3675" t="str">
            <v>m</v>
          </cell>
          <cell r="D3675">
            <v>22.4</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86.97499999999998</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971.9625000000002</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2043.575</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34.450000000000003</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39.475000000000001</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91.475000000000023</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80.34999999999998</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236.96250000000001</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196.3</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214.86250000000001</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202.86250000000001</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398.3</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799.7750000000002</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26.55</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46.225000000000001</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30.987500000000001</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36.487499999999997</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76.712499999999977</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91.762500000000003</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86.537500000000023</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125.96250000000001</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79.239999999999981</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185.05</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216.51249999999999</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22.037500000000001</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32.575000000000003</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42.787500000000001</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10.15</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26.925000000000001</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40.737499999999997</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81.66249999999998</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0.42000000000000004</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LIMP.MANUAL DE CANAL OU CANALETA,ABERTA OU C/ TAMPA MOVEL,PROFUND.ATE 1,50M EM LOCAIS PROX. DE ENCOSTAS DE MORROS,PLANICIES OU ALAGADOS , C/ TRANSP. MAT. RETIRADO EM CARRO DE MAO ATE 100M DIST. E CARGA EM CACAMBA ESTAC. E/OU CAM BASC.INC. M.O. C/ INSAL.,</v>
          </cell>
          <cell r="C4045" t="str">
            <v>m3</v>
          </cell>
          <cell r="D4045">
            <v>32.662500000000001</v>
          </cell>
          <cell r="E4045">
            <v>26.13</v>
          </cell>
          <cell r="F4045" t="str">
            <v>EMLURB</v>
          </cell>
        </row>
        <row r="4046">
          <cell r="A4046" t="str">
            <v/>
          </cell>
          <cell r="D4046">
            <v>0</v>
          </cell>
        </row>
        <row r="4047">
          <cell r="A4047" t="str">
            <v>21.09.310</v>
          </cell>
          <cell r="B4047" t="str">
            <v>LIMP.MANUAL DE CANAL OU CANALETA,ABERTA OU C/ TAMPA MOVEL,PROF. ACIMA 1,50M EM LOCAIS PROX. DE ENCOSTAS DE MORROS,PLANICIES OU ALAGADOS , C/ TRANSP. MAT. RETIRADO EM CARRO DE MAO ATE 100M DIST. E CARGA EM CACAMBA ESTAC. E/OU CAM BASC.INC. M.O. C/ INSAL.,</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63.112499999999997</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40.612499999999997</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75.28749999999998</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75.28749999999998</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75.28749999999998</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73.22499999999998</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61.35</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12.737500000000001</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45.012500000000003</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39.450000000000003</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63.725000000000001</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219.01249999999999</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244.01249999999999</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DET 03 E DET 20 - FORNECIMENTO E COLOCAÇÃO DE CUBA EM AÇO INOX 50X40X25CM AISI-304-18/8, INCLUSIVE VÁLVULA METÁLICA 3 1/2"" PARA  CUBA INOX E SIFÃO METÁLICO EM INOX 1 1/2"" X 2"".</v>
          </cell>
          <cell r="C4131" t="str">
            <v>Un</v>
          </cell>
          <cell r="D4131">
            <v>860.38749999999982</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394.1</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78.612499999999983</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28.487500000000001</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49.674999999999997</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89.087499999999977</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8083.3374999999987</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8270.8374999999978</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21.412500000000001</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46.975000000000001</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30.612500000000001</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83.7</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125.825</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204.16249999999999</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245.83750000000001</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443.23750000000001</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94.912500000000023</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SEDUC</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SEDUC</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SEDUC</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SEDUC</v>
          </cell>
        </row>
        <row r="4354">
          <cell r="A4354" t="str">
            <v/>
          </cell>
          <cell r="D4354">
            <v>0</v>
          </cell>
        </row>
        <row r="4355">
          <cell r="A4355" t="str">
            <v>23.08.011</v>
          </cell>
          <cell r="B4355" t="str">
            <v>FORNECIMENTO E INSTALAÇÃO DE ABRAÇADEIRA TIPO BANDEIRA REFORÇADA C/PERFIL DIAM. 2".</v>
          </cell>
          <cell r="C4355" t="str">
            <v>Un</v>
          </cell>
          <cell r="D4355">
            <v>57.075000000000003</v>
          </cell>
          <cell r="E4355">
            <v>45.66</v>
          </cell>
          <cell r="F4355" t="str">
            <v>SEDUC</v>
          </cell>
        </row>
        <row r="4356">
          <cell r="A4356" t="str">
            <v/>
          </cell>
          <cell r="D4356">
            <v>0</v>
          </cell>
        </row>
        <row r="4357">
          <cell r="A4357" t="str">
            <v>23.08.012</v>
          </cell>
          <cell r="B4357" t="str">
            <v>FORNECIMENTO E INSTALAÇÃO DE ABRAÇADEIRA GUIA PARA MASTRO SIMPLES COM 01 DESCIDA.</v>
          </cell>
          <cell r="C4357" t="str">
            <v>Un</v>
          </cell>
          <cell r="D4357">
            <v>15.387499999999999</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35.387500000000003</v>
          </cell>
          <cell r="E4359">
            <v>28.31</v>
          </cell>
          <cell r="F4359" t="str">
            <v>SEDUC</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SEDUC</v>
          </cell>
        </row>
        <row r="4362">
          <cell r="A4362" t="str">
            <v/>
          </cell>
          <cell r="D4362">
            <v>0</v>
          </cell>
        </row>
        <row r="4363">
          <cell r="A4363" t="str">
            <v>23.08.015</v>
          </cell>
          <cell r="B4363" t="str">
            <v>FORNECIMENTO E INSTALAÇÃO DE CABO DE ALUMINIO NU 1/0 CAA</v>
          </cell>
          <cell r="C4363" t="str">
            <v>m</v>
          </cell>
          <cell r="D4363">
            <v>27.487500000000001</v>
          </cell>
          <cell r="E4363">
            <v>21.99</v>
          </cell>
          <cell r="F4363" t="str">
            <v>SEDUC</v>
          </cell>
        </row>
        <row r="4364">
          <cell r="A4364" t="str">
            <v/>
          </cell>
          <cell r="D4364">
            <v>0</v>
          </cell>
        </row>
        <row r="4365">
          <cell r="A4365" t="str">
            <v>23.08.016</v>
          </cell>
          <cell r="B4365" t="str">
            <v>FORNECIMENTO E INSTALAÇÃO DE ABRAÇADEIRA PARA PARA-RAIO EM POSTE</v>
          </cell>
          <cell r="C4365" t="str">
            <v>Un</v>
          </cell>
          <cell r="D4365">
            <v>37.162500000000001</v>
          </cell>
          <cell r="E4365">
            <v>29.73</v>
          </cell>
          <cell r="F4365" t="str">
            <v>SEDUC</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75.787500000000023</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SERVICO TOPOGRAFICO DE PEQUENO PORTE ( PRECO MINIMO ),DIARIA DE UMA EQUIPE COM TOPOGRAFO, QUATRO AUXILIARES , TEODOLITO , NIVEL OTICO ETC.</v>
          </cell>
          <cell r="C4385" t="str">
            <v>Un</v>
          </cell>
          <cell r="D4385">
            <v>847.375</v>
          </cell>
          <cell r="E4385">
            <v>677.9</v>
          </cell>
          <cell r="F4385" t="str">
            <v>SINAPI</v>
          </cell>
        </row>
        <row r="4386">
          <cell r="A4386" t="str">
            <v/>
          </cell>
          <cell r="D4386">
            <v>0</v>
          </cell>
        </row>
        <row r="4387">
          <cell r="A4387" t="str">
            <v>300301010</v>
          </cell>
          <cell r="B4387" t="str">
            <v>DEMOLICAO DE COBERTURA COM TELHAS CERAMICAS.</v>
          </cell>
          <cell r="C4387" t="str">
            <v>m2</v>
          </cell>
          <cell r="D4387">
            <v>4.1500000000000004</v>
          </cell>
          <cell r="E4387">
            <v>3.32</v>
          </cell>
          <cell r="F4387" t="str">
            <v>SINAPI</v>
          </cell>
        </row>
        <row r="4388">
          <cell r="A4388" t="str">
            <v/>
          </cell>
          <cell r="D4388">
            <v>0</v>
          </cell>
        </row>
        <row r="4389">
          <cell r="A4389" t="str">
            <v>300301020</v>
          </cell>
          <cell r="B4389" t="str">
            <v>DEMOLICAO DE COBERTURA COM TELHA ONDULADA DE FIBROCIMENTO.</v>
          </cell>
          <cell r="C4389" t="str">
            <v>m2</v>
          </cell>
          <cell r="D4389">
            <v>1.8374999999999999</v>
          </cell>
          <cell r="E4389">
            <v>1.47</v>
          </cell>
          <cell r="F4389" t="str">
            <v>SINAPI</v>
          </cell>
        </row>
        <row r="4390">
          <cell r="A4390" t="str">
            <v/>
          </cell>
          <cell r="D4390">
            <v>0</v>
          </cell>
        </row>
        <row r="4391">
          <cell r="A4391" t="str">
            <v>300301030</v>
          </cell>
          <cell r="B4391" t="str">
            <v>DEMOLICAO DE ESTRUTURA DE MADEIRA PARA COBERTA.</v>
          </cell>
          <cell r="C4391" t="str">
            <v>m2</v>
          </cell>
          <cell r="D4391">
            <v>8.9250000000000007</v>
          </cell>
          <cell r="E4391">
            <v>7.14</v>
          </cell>
          <cell r="F4391" t="str">
            <v>SINAPI</v>
          </cell>
        </row>
        <row r="4392">
          <cell r="A4392" t="str">
            <v/>
          </cell>
          <cell r="D4392">
            <v>0</v>
          </cell>
        </row>
        <row r="4393">
          <cell r="A4393" t="str">
            <v>300301042</v>
          </cell>
          <cell r="B4393" t="str">
            <v>DEMOLICAO DE FORRO EM PLACAS DE GESSO APLICADAS EM ESTRUTURA DE MADEIRA OU LAJE.</v>
          </cell>
          <cell r="C4393" t="str">
            <v>m2</v>
          </cell>
          <cell r="D4393">
            <v>1.2250000000000001</v>
          </cell>
          <cell r="E4393">
            <v>0.98000000000000009</v>
          </cell>
          <cell r="F4393" t="str">
            <v>SINAPI</v>
          </cell>
        </row>
        <row r="4394">
          <cell r="A4394" t="str">
            <v/>
          </cell>
          <cell r="D4394">
            <v>0</v>
          </cell>
        </row>
        <row r="4395">
          <cell r="A4395" t="str">
            <v>300301044</v>
          </cell>
          <cell r="B4395" t="str">
            <v>DEMOLICAO DE FORRO EM MADEIRA</v>
          </cell>
          <cell r="C4395" t="str">
            <v>m2</v>
          </cell>
          <cell r="D4395">
            <v>4.0125000000000002</v>
          </cell>
          <cell r="E4395">
            <v>3.21</v>
          </cell>
          <cell r="F4395" t="str">
            <v>SINAPI</v>
          </cell>
        </row>
        <row r="4396">
          <cell r="A4396" t="str">
            <v/>
          </cell>
          <cell r="D4396">
            <v>0</v>
          </cell>
        </row>
        <row r="4397">
          <cell r="A4397" t="str">
            <v>300301046</v>
          </cell>
          <cell r="B4397" t="str">
            <v>DEMOLIÇÃO DE FORRO EM PVC</v>
          </cell>
          <cell r="C4397" t="str">
            <v>m2</v>
          </cell>
          <cell r="D4397">
            <v>1.9375</v>
          </cell>
          <cell r="E4397">
            <v>1.55</v>
          </cell>
          <cell r="F4397" t="str">
            <v>SINAPI</v>
          </cell>
        </row>
        <row r="4398">
          <cell r="A4398" t="str">
            <v/>
          </cell>
          <cell r="D4398">
            <v>0</v>
          </cell>
        </row>
        <row r="4399">
          <cell r="A4399" t="str">
            <v>300301050</v>
          </cell>
          <cell r="B4399" t="str">
            <v>RETIRADA DE ESQUADRIAS DE MADEIRA OU METALICAS.</v>
          </cell>
          <cell r="C4399" t="str">
            <v>m2</v>
          </cell>
          <cell r="D4399">
            <v>5.3000000000000007</v>
          </cell>
          <cell r="E4399">
            <v>4.24</v>
          </cell>
          <cell r="F4399" t="str">
            <v>SINAPI</v>
          </cell>
        </row>
        <row r="4400">
          <cell r="A4400" t="str">
            <v/>
          </cell>
          <cell r="D4400">
            <v>0</v>
          </cell>
        </row>
        <row r="4401">
          <cell r="A4401" t="str">
            <v>300301053</v>
          </cell>
          <cell r="B4401" t="str">
            <v>REMOÇÃO DE ALAMBRADO EM TELA INCLUSIVE ESTRUTURA DE SUSTENTAÇÃO EM TUBOS DE FERRO GALVANIZADO.</v>
          </cell>
          <cell r="C4401" t="str">
            <v>m2</v>
          </cell>
          <cell r="D4401">
            <v>1.4249999999999998</v>
          </cell>
          <cell r="E4401">
            <v>1.1399999999999999</v>
          </cell>
          <cell r="F4401" t="str">
            <v>SINAPI</v>
          </cell>
        </row>
        <row r="4402">
          <cell r="A4402" t="str">
            <v/>
          </cell>
          <cell r="D4402">
            <v>0</v>
          </cell>
        </row>
        <row r="4403">
          <cell r="A4403" t="str">
            <v>300301102</v>
          </cell>
          <cell r="B4403" t="str">
            <v>DEMOLIÇÃO DE PISO REVESTIDO EM GRANILITE.</v>
          </cell>
          <cell r="C4403" t="str">
            <v>m2</v>
          </cell>
          <cell r="D4403">
            <v>9.0749999999999993</v>
          </cell>
          <cell r="E4403">
            <v>7.26</v>
          </cell>
          <cell r="F4403" t="str">
            <v>SINAPI</v>
          </cell>
        </row>
        <row r="4404">
          <cell r="A4404" t="str">
            <v/>
          </cell>
          <cell r="D4404">
            <v>0</v>
          </cell>
        </row>
        <row r="4405">
          <cell r="A4405" t="str">
            <v>300301163</v>
          </cell>
          <cell r="B4405" t="str">
            <v>DEMOLIÇÃO DE PAREDE DE GESSO, INCLUSIVE PREPARO PARA REMOÇÃO</v>
          </cell>
          <cell r="C4405" t="str">
            <v>m3</v>
          </cell>
          <cell r="D4405">
            <v>7</v>
          </cell>
          <cell r="E4405">
            <v>5.6</v>
          </cell>
          <cell r="F4405" t="str">
            <v>SINAPI</v>
          </cell>
        </row>
        <row r="4406">
          <cell r="A4406" t="str">
            <v/>
          </cell>
          <cell r="D4406">
            <v>0</v>
          </cell>
        </row>
        <row r="4407">
          <cell r="A4407" t="str">
            <v>300301191</v>
          </cell>
          <cell r="B4407" t="str">
            <v>DEMOLIÇÃO DE ALVENARIA EM COBOGÓ COM PREPARO PARA REMOÇÃO.</v>
          </cell>
          <cell r="C4407" t="str">
            <v>m2</v>
          </cell>
          <cell r="D4407">
            <v>4.7249999999999996</v>
          </cell>
          <cell r="E4407">
            <v>3.78</v>
          </cell>
          <cell r="F4407" t="str">
            <v>SINAPI</v>
          </cell>
        </row>
        <row r="4408">
          <cell r="A4408" t="str">
            <v/>
          </cell>
          <cell r="D4408">
            <v>0</v>
          </cell>
        </row>
        <row r="4409">
          <cell r="A4409" t="str">
            <v>300301200</v>
          </cell>
          <cell r="B4409" t="str">
            <v>DEMOLICAO MANUAL DE CONCRETO SIMPLES.</v>
          </cell>
          <cell r="C4409" t="str">
            <v>m3</v>
          </cell>
          <cell r="D4409">
            <v>9.9124999999999996</v>
          </cell>
          <cell r="E4409">
            <v>7.93</v>
          </cell>
          <cell r="F4409" t="str">
            <v>SINAPI</v>
          </cell>
        </row>
        <row r="4410">
          <cell r="A4410" t="str">
            <v/>
          </cell>
          <cell r="D4410">
            <v>0</v>
          </cell>
        </row>
        <row r="4411">
          <cell r="A4411" t="str">
            <v>300301251</v>
          </cell>
          <cell r="B4411" t="str">
            <v>DEMOLIÇÃO DE PISO REVESTIDO EM LAJOTAS DE CONCRETO INCL.BASE DE ASSENTAMENTO.</v>
          </cell>
          <cell r="C4411" t="str">
            <v>m2</v>
          </cell>
          <cell r="D4411">
            <v>2.8624999999999998</v>
          </cell>
          <cell r="E4411">
            <v>2.29</v>
          </cell>
          <cell r="F4411" t="str">
            <v>SINAPI</v>
          </cell>
        </row>
        <row r="4412">
          <cell r="A4412" t="str">
            <v/>
          </cell>
          <cell r="D4412">
            <v>0</v>
          </cell>
        </row>
        <row r="4413">
          <cell r="A4413" t="str">
            <v>300301305</v>
          </cell>
          <cell r="B4413" t="str">
            <v>RETIRADA DE METAIS SANITÁRIOS - TORNEIRA, SIFÃO, DUCHA OU SIMILARES.</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248.26249999999999</v>
          </cell>
          <cell r="E4415">
            <v>198.61</v>
          </cell>
          <cell r="F4415" t="str">
            <v>SINAPI</v>
          </cell>
        </row>
        <row r="4416">
          <cell r="A4416" t="str">
            <v/>
          </cell>
          <cell r="D4416">
            <v>0</v>
          </cell>
        </row>
        <row r="4417">
          <cell r="A4417" t="str">
            <v>300303030</v>
          </cell>
          <cell r="B4417" t="str">
            <v>FORNECIMENTO E ASSENTAMENTO DE TAPUME SIMPLES EM TABUAS.</v>
          </cell>
          <cell r="C4417" t="str">
            <v>m2</v>
          </cell>
          <cell r="D4417">
            <v>30.037500000000001</v>
          </cell>
          <cell r="E4417">
            <v>24.03</v>
          </cell>
          <cell r="F4417" t="str">
            <v>SINAPI</v>
          </cell>
        </row>
        <row r="4418">
          <cell r="A4418" t="str">
            <v/>
          </cell>
          <cell r="D4418">
            <v>0</v>
          </cell>
        </row>
        <row r="4419">
          <cell r="A4419" t="str">
            <v>300303090</v>
          </cell>
          <cell r="B4419" t="str">
            <v>FORNECIMENTO E ASSENTAMENTO DE PLACA DA OBRA. (MOD.AV-43/2000).</v>
          </cell>
          <cell r="C4419" t="str">
            <v>m2</v>
          </cell>
          <cell r="D4419">
            <v>150</v>
          </cell>
          <cell r="E4419">
            <v>120</v>
          </cell>
          <cell r="F4419" t="str">
            <v>SINAPI</v>
          </cell>
        </row>
        <row r="4420">
          <cell r="A4420" t="str">
            <v/>
          </cell>
          <cell r="D4420">
            <v>0</v>
          </cell>
        </row>
        <row r="4421">
          <cell r="A4421" t="str">
            <v>300304010</v>
          </cell>
          <cell r="B4421" t="str">
            <v>LOCACAO DE OBRAS E DEMARCACAO PARA ABERTURA DE VALAS PARA FUNDACOES.</v>
          </cell>
          <cell r="C4421" t="str">
            <v>m2</v>
          </cell>
          <cell r="D4421">
            <v>3.3250000000000002</v>
          </cell>
          <cell r="E4421">
            <v>2.66</v>
          </cell>
          <cell r="F4421" t="str">
            <v>SINAPI</v>
          </cell>
        </row>
        <row r="4422">
          <cell r="A4422" t="str">
            <v/>
          </cell>
          <cell r="D4422">
            <v>0</v>
          </cell>
        </row>
        <row r="4423">
          <cell r="A4423" t="str">
            <v>300402160</v>
          </cell>
          <cell r="B4423" t="str">
            <v>TRANSPORTE COM CARRO DE MAO DE AREIA, ENTULHO OU TERRA ATE 100M.</v>
          </cell>
          <cell r="C4423" t="str">
            <v>m3</v>
          </cell>
          <cell r="D4423">
            <v>22.574999999999999</v>
          </cell>
          <cell r="E4423">
            <v>18.059999999999999</v>
          </cell>
          <cell r="F4423" t="str">
            <v>SINAPI</v>
          </cell>
        </row>
        <row r="4424">
          <cell r="A4424" t="str">
            <v/>
          </cell>
          <cell r="D4424">
            <v>0</v>
          </cell>
        </row>
        <row r="4425">
          <cell r="A4425" t="str">
            <v>300403010</v>
          </cell>
          <cell r="B4425" t="str">
            <v>REMOCAO DE MATERIAL DE PRIMEIRA CATEGORIA EM CAMINHAO CARROCERIA, D.M.T. 6 KM, INCLUSIVE CARGA E DESCARGA MANUAIS.</v>
          </cell>
          <cell r="C4425" t="str">
            <v>m3</v>
          </cell>
          <cell r="D4425">
            <v>23.975000000000001</v>
          </cell>
          <cell r="E4425">
            <v>19.18</v>
          </cell>
          <cell r="F4425" t="str">
            <v>SINAPI</v>
          </cell>
        </row>
        <row r="4426">
          <cell r="A4426" t="str">
            <v/>
          </cell>
          <cell r="D4426">
            <v>0</v>
          </cell>
        </row>
        <row r="4427">
          <cell r="A4427" t="str">
            <v>300403020</v>
          </cell>
          <cell r="B4427" t="str">
            <v>REMOCAO DE MATERIAL DE PRIMEIRA CATEGORIA EM CAMINHAO CARROCERIA, D.M.T. 12 KM, INCLUSIVE CARGA E DESCARGA MANUAIS.</v>
          </cell>
          <cell r="C4427" t="str">
            <v>m3</v>
          </cell>
          <cell r="D4427">
            <v>29.012500000000003</v>
          </cell>
          <cell r="E4427">
            <v>23.21</v>
          </cell>
          <cell r="F4427" t="str">
            <v>SINAPI</v>
          </cell>
        </row>
        <row r="4428">
          <cell r="A4428" t="str">
            <v/>
          </cell>
          <cell r="D4428">
            <v>0</v>
          </cell>
        </row>
        <row r="4429">
          <cell r="A4429" t="str">
            <v>300403070</v>
          </cell>
          <cell r="B4429" t="str">
            <v>REMOCAO DE MATERIAL DE PRIMEIRA CATEGORIA EM CAMINHAO BASCULANTE, D.M.T. 6 KM, INCLUSIVE CARGA E DESCARGA MECANICAS .</v>
          </cell>
          <cell r="C4429" t="str">
            <v>m3</v>
          </cell>
          <cell r="D4429">
            <v>9.2249999999999996</v>
          </cell>
          <cell r="E4429">
            <v>7.38</v>
          </cell>
          <cell r="F4429" t="str">
            <v>SINAPI</v>
          </cell>
        </row>
        <row r="4430">
          <cell r="A4430" t="str">
            <v/>
          </cell>
          <cell r="D4430">
            <v>0</v>
          </cell>
        </row>
        <row r="4431">
          <cell r="A4431" t="str">
            <v>300403110</v>
          </cell>
          <cell r="B4431" t="str">
            <v>REMOCAO DE METRALHA EM CAMINHAO CARROCERIA, D.M.T. 12KM, INCLUSIVE CARGA E DESCARGA MANUAIS.</v>
          </cell>
          <cell r="C4431" t="str">
            <v>m3</v>
          </cell>
          <cell r="D4431">
            <v>30.774999999999999</v>
          </cell>
          <cell r="E4431">
            <v>24.62</v>
          </cell>
          <cell r="F4431" t="str">
            <v>SINAPI</v>
          </cell>
        </row>
        <row r="4432">
          <cell r="A4432" t="str">
            <v/>
          </cell>
          <cell r="D4432">
            <v>0</v>
          </cell>
        </row>
        <row r="4433">
          <cell r="A4433" t="str">
            <v>300403120</v>
          </cell>
          <cell r="B4433" t="str">
            <v>REMOCAO DE METRALHA EM CAMINHAO CARROCERIA, D.M.T. 20KM, INCLUSIVE CARGA E DESCARGA MANUAIS.</v>
          </cell>
          <cell r="C4433" t="str">
            <v>m3</v>
          </cell>
          <cell r="D4433">
            <v>37.362499999999997</v>
          </cell>
          <cell r="E4433">
            <v>29.89</v>
          </cell>
          <cell r="F4433" t="str">
            <v>SINAPI</v>
          </cell>
        </row>
        <row r="4434">
          <cell r="A4434" t="str">
            <v/>
          </cell>
          <cell r="D4434">
            <v>0</v>
          </cell>
        </row>
        <row r="4435">
          <cell r="A4435" t="str">
            <v>300403140</v>
          </cell>
          <cell r="B4435" t="str">
            <v>REMOCAO DE METRALHA EM CAMINHAO BASCULANTE D.M.T 6 KM, INCLUSIVE CARGA MANUAL E DESCARGA MECANICA.</v>
          </cell>
          <cell r="C4435" t="str">
            <v>m3</v>
          </cell>
          <cell r="D4435">
            <v>25.3125</v>
          </cell>
          <cell r="E4435">
            <v>20.25</v>
          </cell>
          <cell r="F4435" t="str">
            <v>SINAPI</v>
          </cell>
        </row>
        <row r="4436">
          <cell r="A4436" t="str">
            <v/>
          </cell>
          <cell r="D4436">
            <v>0</v>
          </cell>
        </row>
        <row r="4437">
          <cell r="A4437" t="str">
            <v>300403150</v>
          </cell>
          <cell r="B4437" t="str">
            <v>REMOCAO DE METRALHA EM CAMINHAO BASCULANTE D.M.T 12 KM, INCLUSIVE CARGA MANUAL E DESCARGA MECANICA.</v>
          </cell>
          <cell r="C4437" t="str">
            <v>m3</v>
          </cell>
          <cell r="D4437">
            <v>30.862500000000001</v>
          </cell>
          <cell r="E4437">
            <v>24.69</v>
          </cell>
          <cell r="F4437" t="str">
            <v>SINAPI</v>
          </cell>
        </row>
        <row r="4438">
          <cell r="A4438" t="str">
            <v/>
          </cell>
          <cell r="D4438">
            <v>0</v>
          </cell>
        </row>
        <row r="4439">
          <cell r="A4439" t="str">
            <v>300403160</v>
          </cell>
          <cell r="B4439" t="str">
            <v>REMOCAO DE METRALHA EM CAMINHAO BASCULANTE D.M.T 20 KM, INCLUSIVE CARGA MANUAL E DESCARGA MECANICA.</v>
          </cell>
          <cell r="C4439" t="str">
            <v>m3</v>
          </cell>
          <cell r="D4439">
            <v>38.274999999999999</v>
          </cell>
          <cell r="E4439">
            <v>30.62</v>
          </cell>
          <cell r="F4439" t="str">
            <v>SINAPI</v>
          </cell>
        </row>
        <row r="4440">
          <cell r="A4440" t="str">
            <v/>
          </cell>
          <cell r="D4440">
            <v>0</v>
          </cell>
        </row>
        <row r="4441">
          <cell r="A4441" t="str">
            <v>300501010</v>
          </cell>
          <cell r="B4441" t="str">
            <v>ESCAVACAO MANUAL EM TERRA ATE 1,50 M DE PROFUNDIDADE, SEM ESCORAMENTO.</v>
          </cell>
          <cell r="C4441" t="str">
            <v>m3</v>
          </cell>
          <cell r="D4441">
            <v>13.0625</v>
          </cell>
          <cell r="E4441">
            <v>10.45</v>
          </cell>
          <cell r="F4441" t="str">
            <v>SINAPI</v>
          </cell>
        </row>
        <row r="4442">
          <cell r="A4442" t="str">
            <v/>
          </cell>
          <cell r="D4442">
            <v>0</v>
          </cell>
        </row>
        <row r="4443">
          <cell r="A4443" t="str">
            <v>300501084</v>
          </cell>
          <cell r="B4443" t="str">
            <v>ESCAVAÇÃO MANUAL EM MATERIAL DE 2ª CATEGORIA SEM USO DE EXPLOSIVOS , PROFUNDIDADE ATÉ 1,50M.</v>
          </cell>
          <cell r="C4443" t="str">
            <v>m3</v>
          </cell>
          <cell r="D4443">
            <v>19.8125</v>
          </cell>
          <cell r="E4443">
            <v>15.85</v>
          </cell>
          <cell r="F4443" t="str">
            <v>SINAPI</v>
          </cell>
        </row>
        <row r="4444">
          <cell r="A4444" t="str">
            <v/>
          </cell>
          <cell r="D4444">
            <v>0</v>
          </cell>
        </row>
        <row r="4445">
          <cell r="A4445" t="str">
            <v>300502020</v>
          </cell>
          <cell r="B4445" t="str">
            <v>REATERRO APILOADO DE VALAS EM CAMADAS DE 20CM DE ESPESSURA , COM APROVEITAMENTO DO MATERIAL ESCAVADO.</v>
          </cell>
          <cell r="C4445" t="str">
            <v>m3</v>
          </cell>
          <cell r="D4445">
            <v>17.824999999999999</v>
          </cell>
          <cell r="E4445">
            <v>14.26</v>
          </cell>
          <cell r="F4445" t="str">
            <v>SINAPI</v>
          </cell>
        </row>
        <row r="4446">
          <cell r="A4446" t="str">
            <v/>
          </cell>
          <cell r="D4446">
            <v>0</v>
          </cell>
        </row>
        <row r="4447">
          <cell r="A4447" t="str">
            <v>300502040</v>
          </cell>
          <cell r="B4447" t="str">
            <v>EXECUCAO DE ATERRO ABRANGENDO ESPALHAMENTO, HOMOGENEIZACAO , UMEDECIMENTO E COMPACTACAO MANUAL EM CAMADAS DE 20 CM DE ESPESSURA, INCLUSIVE O FORNECIMENTO DO BARRO PROVENIENTE DE JAZIDA A UMA DISTANCIA MAXIMA DE 12 KM .</v>
          </cell>
          <cell r="C4447" t="str">
            <v>m3</v>
          </cell>
          <cell r="D4447">
            <v>36.299999999999997</v>
          </cell>
          <cell r="E4447">
            <v>29.04</v>
          </cell>
          <cell r="F4447" t="str">
            <v>SINAPI</v>
          </cell>
        </row>
        <row r="4448">
          <cell r="A4448" t="str">
            <v/>
          </cell>
          <cell r="D4448">
            <v>0</v>
          </cell>
        </row>
        <row r="4449">
          <cell r="A4449" t="str">
            <v>300502050</v>
          </cell>
          <cell r="B4449" t="str">
            <v>EXECUCAO DE ATERRO ABRANGENDO ESPALHAMENTO, HOMOGENEIZACAO , UMEDECIMENTO E COMPACTACAO MANUAL EM CAMADAS DE 20 CM DE ESPESSURA, INCLUSIVE O FORNECIMENTO DO BARRO PROVENIENTE DE JAZIDA A UMA DISTANCIA MAXIMA DE 20 KM .</v>
          </cell>
          <cell r="C4449" t="str">
            <v>m3</v>
          </cell>
          <cell r="D4449">
            <v>45.587499999999999</v>
          </cell>
          <cell r="E4449">
            <v>36.47</v>
          </cell>
          <cell r="F4449" t="str">
            <v>SINAPI</v>
          </cell>
        </row>
        <row r="4450">
          <cell r="A4450" t="str">
            <v/>
          </cell>
          <cell r="D4450">
            <v>0</v>
          </cell>
        </row>
        <row r="4451">
          <cell r="A4451" t="str">
            <v>300603010</v>
          </cell>
          <cell r="B4451" t="str">
            <v>CONCRETO NAO ESTRUTURAL (1 4 8) PARA LASTROS DE PISOS E FUNDACOES, LANCADO E ADENSADO.</v>
          </cell>
          <cell r="C4451" t="str">
            <v>m3</v>
          </cell>
          <cell r="D4451">
            <v>296.75</v>
          </cell>
          <cell r="E4451">
            <v>237.4</v>
          </cell>
          <cell r="F4451" t="str">
            <v>SINAPI</v>
          </cell>
        </row>
        <row r="4452">
          <cell r="A4452" t="str">
            <v/>
          </cell>
          <cell r="D4452">
            <v>0</v>
          </cell>
        </row>
        <row r="4453">
          <cell r="A4453" t="str">
            <v>300603103</v>
          </cell>
          <cell r="B4453" t="str">
            <v>CONCRETO ARMADO PRONTO, FCK 25 MPA CONDICAO A (NBR 12655), LANCADO EM FUNDACOES E ADENSADO, INCLUSIVE FORMA, ESCORAMENTO E FERRAGEM.</v>
          </cell>
          <cell r="C4453" t="str">
            <v>m3</v>
          </cell>
          <cell r="D4453">
            <v>1142.7750000000001</v>
          </cell>
          <cell r="E4453">
            <v>914.22</v>
          </cell>
          <cell r="F4453" t="str">
            <v>SINAPI</v>
          </cell>
        </row>
        <row r="4454">
          <cell r="A4454" t="str">
            <v/>
          </cell>
          <cell r="D4454">
            <v>0</v>
          </cell>
        </row>
        <row r="4455">
          <cell r="A4455" t="str">
            <v>300603122</v>
          </cell>
          <cell r="B4455" t="str">
            <v>CONCRETO ARMADO PRONTO, FCK 20 MPA,CONDICAO B (NBR 12655), LANCADO EM VIGAS E ADENSADO, INCLUSIVE FORMA, ESCORAMENTO E FERRAGEM.</v>
          </cell>
          <cell r="C4455" t="str">
            <v>m3</v>
          </cell>
          <cell r="D4455">
            <v>1399.25</v>
          </cell>
          <cell r="E4455">
            <v>1119.4000000000001</v>
          </cell>
          <cell r="F4455" t="str">
            <v>SINAPI</v>
          </cell>
        </row>
        <row r="4456">
          <cell r="A4456" t="str">
            <v/>
          </cell>
          <cell r="D4456">
            <v>0</v>
          </cell>
        </row>
        <row r="4457">
          <cell r="A4457" t="str">
            <v>300603123</v>
          </cell>
          <cell r="B4457" t="str">
            <v>CONCRETO ARMADO PRONTO, FCK 25 MPA,CONDICAO A (NBR 12655), LANCADO EM VIGAS E ADENSADO, INCLUSIVE FORMA, ESCORAMENTO E FERRAGEM.</v>
          </cell>
          <cell r="C4457" t="str">
            <v>m3</v>
          </cell>
          <cell r="D4457">
            <v>1392.3875</v>
          </cell>
          <cell r="E4457">
            <v>1113.9100000000001</v>
          </cell>
          <cell r="F4457" t="str">
            <v>SINAPI</v>
          </cell>
        </row>
        <row r="4458">
          <cell r="A4458" t="str">
            <v/>
          </cell>
          <cell r="D4458">
            <v>0</v>
          </cell>
        </row>
        <row r="4459">
          <cell r="A4459" t="str">
            <v>300603124</v>
          </cell>
          <cell r="B4459" t="str">
            <v>CONCRETO ARMADO PRONTO, FCK 30 MPA,CONDICAO A (NBR 12655), LANCADO EM VIGAS E ADENSADO, INCLUSIVE FORMA, ESCORAMENTO E FERRAGEM.</v>
          </cell>
          <cell r="C4459" t="str">
            <v>m3</v>
          </cell>
          <cell r="D4459">
            <v>1438.5</v>
          </cell>
          <cell r="E4459">
            <v>1150.8</v>
          </cell>
          <cell r="F4459" t="str">
            <v>SINAPI</v>
          </cell>
        </row>
        <row r="4460">
          <cell r="A4460" t="str">
            <v/>
          </cell>
          <cell r="D4460">
            <v>0</v>
          </cell>
        </row>
        <row r="4461">
          <cell r="A4461" t="str">
            <v>300603132</v>
          </cell>
          <cell r="B4461" t="str">
            <v>CONCRETO ARMADO PRONTO, FCK 20 MPA,CONDICAO B (NBR 12655),LANCADO EM PILARES E ADENSADO,INCLUSIVE FORMA, ESCORAMENTO E FERRAGEM.</v>
          </cell>
          <cell r="C4461" t="str">
            <v>m3</v>
          </cell>
          <cell r="D4461">
            <v>1399.25</v>
          </cell>
          <cell r="E4461">
            <v>1119.4000000000001</v>
          </cell>
          <cell r="F4461" t="str">
            <v>SINAPI</v>
          </cell>
        </row>
        <row r="4462">
          <cell r="A4462" t="str">
            <v/>
          </cell>
          <cell r="D4462">
            <v>0</v>
          </cell>
        </row>
        <row r="4463">
          <cell r="A4463" t="str">
            <v>300603133</v>
          </cell>
          <cell r="B4463" t="str">
            <v>CONCRETO ARMADO PRONTO, FCK 25 MPA,CONDICAO A (NBR 12655),LANCADO EM PILARES E ADENSADO,INCLUSIVE FORMA, ESCORAMENTO E FERRAGEM.</v>
          </cell>
          <cell r="C4463" t="str">
            <v>m3</v>
          </cell>
          <cell r="D4463">
            <v>1392.3875</v>
          </cell>
          <cell r="E4463">
            <v>1113.9100000000001</v>
          </cell>
          <cell r="F4463" t="str">
            <v>SINAPI</v>
          </cell>
        </row>
        <row r="4464">
          <cell r="A4464" t="str">
            <v/>
          </cell>
          <cell r="D4464">
            <v>0</v>
          </cell>
        </row>
        <row r="4465">
          <cell r="A4465" t="str">
            <v>300603134</v>
          </cell>
          <cell r="B4465" t="str">
            <v>CONCRETO ARMADO PRONTO, FCK 30 MPA,CONDICAO A (NBR 12655),LANCADO EM PILARES E ADENSADO,INCLUSIVE FORMA, ESCORAMENTO E FERRAGEM.</v>
          </cell>
          <cell r="C4465" t="str">
            <v>m3</v>
          </cell>
          <cell r="D4465">
            <v>1438.5</v>
          </cell>
          <cell r="E4465">
            <v>1150.8</v>
          </cell>
          <cell r="F4465" t="str">
            <v>SINAPI</v>
          </cell>
        </row>
        <row r="4466">
          <cell r="A4466" t="str">
            <v/>
          </cell>
          <cell r="D4466">
            <v>0</v>
          </cell>
        </row>
        <row r="4467">
          <cell r="A4467" t="str">
            <v>300603140</v>
          </cell>
          <cell r="B4467" t="str">
            <v>CONCRETO ARMADO PRONTO, FCK 15 MPA,CONDICAO B (NBR-12655),LANCADO EM QUALQUER TIPO DE ESTRUTURA E ADENSADO, INCLUSIVE FORMA, ESCORAMENTO E FERRAGEM.</v>
          </cell>
          <cell r="C4467" t="str">
            <v>m3</v>
          </cell>
          <cell r="D4467">
            <v>1439.05</v>
          </cell>
          <cell r="E4467">
            <v>1151.24</v>
          </cell>
          <cell r="F4467" t="str">
            <v>SINAPI</v>
          </cell>
        </row>
        <row r="4468">
          <cell r="A4468" t="str">
            <v/>
          </cell>
          <cell r="D4468">
            <v>0</v>
          </cell>
        </row>
        <row r="4469">
          <cell r="A4469" t="str">
            <v>300603141</v>
          </cell>
          <cell r="B4469" t="str">
            <v>CONCRETO ARMADO PRONTO, FCK 18 MPA,CONDICAO B (NBR 12655),LANCADO EM QUALQUER TIPO DE ESTRUTURA E ADENSADO, INCLUSIVE FORMA, ESCORAMENTO E FERRAGEM.</v>
          </cell>
          <cell r="C4469" t="str">
            <v>m3</v>
          </cell>
          <cell r="D4469">
            <v>1220.1375</v>
          </cell>
          <cell r="E4469">
            <v>976.11</v>
          </cell>
          <cell r="F4469" t="str">
            <v>SINAPI</v>
          </cell>
        </row>
        <row r="4470">
          <cell r="A4470" t="str">
            <v/>
          </cell>
          <cell r="D4470">
            <v>0</v>
          </cell>
        </row>
        <row r="4471">
          <cell r="A4471" t="str">
            <v>300603142</v>
          </cell>
          <cell r="B4471" t="str">
            <v>CONCRETO ARMADO PRONTO, FCK 20 MPA,CONDICAO B (NBR 12655),LANCADO EM QUALQUER TIPO DE ESTRUTURA E ADENSADO, INCLUSIVE FORMA, ESCORAMENTO E FERRAGEM.</v>
          </cell>
          <cell r="C4471" t="str">
            <v>m3</v>
          </cell>
          <cell r="D4471">
            <v>1399.25</v>
          </cell>
          <cell r="E4471">
            <v>1119.4000000000001</v>
          </cell>
          <cell r="F4471" t="str">
            <v>SINAPI</v>
          </cell>
        </row>
        <row r="4472">
          <cell r="A4472" t="str">
            <v/>
          </cell>
          <cell r="D4472">
            <v>0</v>
          </cell>
        </row>
        <row r="4473">
          <cell r="A4473" t="str">
            <v>300603143</v>
          </cell>
          <cell r="B4473" t="str">
            <v>CONCRETO ARMADO PRONTO, FCK 25 MPA,CONDICAO A (NBR 12655),LANCADO EM QUALQUER TIPO DE ESTRUTURA E ADENSADO, INCLUSIVE FORMA, ESCORAMENTO E FERRAGEM.</v>
          </cell>
          <cell r="C4473" t="str">
            <v>m3</v>
          </cell>
          <cell r="D4473">
            <v>1417.375</v>
          </cell>
          <cell r="E4473">
            <v>1133.9000000000001</v>
          </cell>
          <cell r="F4473" t="str">
            <v>SINAPI</v>
          </cell>
        </row>
        <row r="4474">
          <cell r="A4474" t="str">
            <v/>
          </cell>
          <cell r="D4474">
            <v>0</v>
          </cell>
        </row>
        <row r="4475">
          <cell r="A4475" t="str">
            <v>300603144</v>
          </cell>
          <cell r="B4475" t="str">
            <v>CONCRETO ARMADO PRONTO, FCK 30 MPA,CONDICAO A (NBR 12655),LANCADO EM QUALQUER TIPO DE ESTRUTURA E ADENSADO, INCLUSIVE FORMA, ESCORAMENTO E FERRAGEM.</v>
          </cell>
          <cell r="C4475" t="str">
            <v>m3</v>
          </cell>
          <cell r="D4475">
            <v>1438.5</v>
          </cell>
          <cell r="E4475">
            <v>1150.8</v>
          </cell>
          <cell r="F4475" t="str">
            <v>SINAPI</v>
          </cell>
        </row>
        <row r="4476">
          <cell r="A4476" t="str">
            <v/>
          </cell>
          <cell r="D4476">
            <v>0</v>
          </cell>
        </row>
        <row r="4477">
          <cell r="A4477" t="str">
            <v>300607020</v>
          </cell>
          <cell r="B4477" t="str">
            <v>LAJE PRE-MOLDADA PARA FORRO COM VAO NORMAL, INCLUSIVE CAPEAMENTO E ESCORAMENTO.</v>
          </cell>
          <cell r="C4477" t="str">
            <v>m2</v>
          </cell>
          <cell r="D4477">
            <v>63.287500000000001</v>
          </cell>
          <cell r="E4477">
            <v>50.63</v>
          </cell>
          <cell r="F4477" t="str">
            <v>SINAPI</v>
          </cell>
        </row>
        <row r="4478">
          <cell r="A4478" t="str">
            <v/>
          </cell>
          <cell r="D4478">
            <v>0</v>
          </cell>
        </row>
        <row r="4479">
          <cell r="A4479" t="str">
            <v>300607051</v>
          </cell>
          <cell r="B4479" t="str">
            <v>LAJE TRELIÇADA B 12 PISO , SOBREC. 300 KGF/M2,  REVEST. 120 KGF/M², VÃO 4,40 M, FORN.DO EPS, ARM.COMPLEMENTAR TRELIÇA AS+=1,90CM² P/ NERVURA, DISTÂNCIA INTEREIXO 50 CM, INCL. CAP. 4 CM E 01 FAIXA TRAV.(CONC 25 MPA),TELA Q61. (INCL. FORMA E ESCOR.).</v>
          </cell>
          <cell r="C4479" t="str">
            <v>m2</v>
          </cell>
          <cell r="D4479">
            <v>91.974999999999994</v>
          </cell>
          <cell r="E4479">
            <v>73.58</v>
          </cell>
          <cell r="F4479" t="str">
            <v>SINAPI</v>
          </cell>
        </row>
        <row r="4480">
          <cell r="A4480" t="str">
            <v/>
          </cell>
          <cell r="D4480">
            <v>0</v>
          </cell>
        </row>
        <row r="4481">
          <cell r="A4481" t="str">
            <v>300607055</v>
          </cell>
          <cell r="B4481" t="str">
            <v>LAJE TRELIÇADA B 16  PISO , SOBREC. 300 KGF/M2,  REV. 120 KGF/M², VÃO 5,60 M, FORN. EPS, ARMAÇÃO POS COMPL. AS+=2,30CM² P/ NERVURA,DISTÂNCIA INTEREIXO 50 CM, INCL. CAP. DE 5 CM E 02 FAIXAS DE TRAV. EM CONC 25 MPA TELA Q61. .(INCL. FORMA E ESCOR.)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TO E  EXECUÇÃO DE PROTEÇÃO DE ARMADURA CORROÍDA POR AÇÃO DE CLORETOS, COM TINTA/PRIMER ANTICORROSIVO À BASE DE ZINCO PARA METAIS, ARMATEC ZN, FAB:VEDACIT OU SIMILAR.</v>
          </cell>
          <cell r="C4487" t="str">
            <v>m</v>
          </cell>
          <cell r="D4487">
            <v>2.1875</v>
          </cell>
          <cell r="E4487">
            <v>1.75</v>
          </cell>
          <cell r="F4487" t="str">
            <v>SINAPI</v>
          </cell>
        </row>
        <row r="4488">
          <cell r="A4488" t="str">
            <v/>
          </cell>
          <cell r="D4488">
            <v>0</v>
          </cell>
        </row>
        <row r="4489">
          <cell r="A4489" t="str">
            <v>300608031</v>
          </cell>
          <cell r="B4489" t="str">
            <v>FORNECIMENTO E EXECUÇÃO DE REPARO ESTRUTURAL EM VÃOS DE VIGAS, LAJES E PILARES COM APLICAÇÃO ARGAMASSA CIMENTÍCIA FLUIDA, SIKAGROUT 250 OU SIMILAR, PARA PREENCHIMENTO DE VÃOS DE 35 X 70MM.</v>
          </cell>
          <cell r="C4489" t="str">
            <v>m</v>
          </cell>
          <cell r="D4489">
            <v>17.425000000000001</v>
          </cell>
          <cell r="E4489">
            <v>13.94</v>
          </cell>
          <cell r="F4489" t="str">
            <v>SINAPI</v>
          </cell>
        </row>
        <row r="4490">
          <cell r="A4490" t="str">
            <v/>
          </cell>
          <cell r="D4490">
            <v>0</v>
          </cell>
        </row>
        <row r="4491">
          <cell r="A4491" t="str">
            <v>300608130</v>
          </cell>
          <cell r="B4491" t="str">
            <v>LIMPEZA DE ARMADURA ATRAVÉS DE LIXAMENTO COM LIXADEIRA ELÉTRICA E ESCOVA DE AÇO</v>
          </cell>
          <cell r="C4491" t="str">
            <v>m</v>
          </cell>
          <cell r="D4491">
            <v>2.1124999999999998</v>
          </cell>
          <cell r="E4491">
            <v>1.69</v>
          </cell>
          <cell r="F4491" t="str">
            <v>SINAPI</v>
          </cell>
        </row>
        <row r="4492">
          <cell r="A4492" t="str">
            <v/>
          </cell>
          <cell r="D4492">
            <v>0</v>
          </cell>
        </row>
        <row r="4493">
          <cell r="A4493" t="str">
            <v>300608140</v>
          </cell>
          <cell r="B4493" t="str">
            <v>LIMPEZA DO SUBSTRATO COM APLICAÇÃO DE JATO DE ÁGUA FRIA.</v>
          </cell>
          <cell r="C4493" t="str">
            <v>m2</v>
          </cell>
          <cell r="D4493">
            <v>1.0874999999999999</v>
          </cell>
          <cell r="E4493">
            <v>0.86999999999999988</v>
          </cell>
          <cell r="F4493" t="str">
            <v>SINAPI</v>
          </cell>
        </row>
        <row r="4494">
          <cell r="A4494" t="str">
            <v/>
          </cell>
          <cell r="D4494">
            <v>0</v>
          </cell>
        </row>
        <row r="4495">
          <cell r="A4495" t="str">
            <v>300701130</v>
          </cell>
          <cell r="B4495" t="str">
            <v>ALVENARIA DE TIJOLOS DE 6 FUROS, ASSENTADOS E REJUNTADOS COM ARGAMASSA DE CIMENTO E AREIA NO TRACO 1:8 - 1 VEZ.</v>
          </cell>
          <cell r="C4495" t="str">
            <v>m2</v>
          </cell>
          <cell r="D4495">
            <v>52.525000000000006</v>
          </cell>
          <cell r="E4495">
            <v>42.02</v>
          </cell>
          <cell r="F4495" t="str">
            <v>SINAPI</v>
          </cell>
        </row>
        <row r="4496">
          <cell r="A4496" t="str">
            <v/>
          </cell>
          <cell r="D4496">
            <v>0</v>
          </cell>
        </row>
        <row r="4497">
          <cell r="A4497" t="str">
            <v>300701155</v>
          </cell>
          <cell r="B4497" t="str">
            <v>ALVENARIA DE TIJOLOS DE 8 FUROS, ASSENTADOS E REJUNTADOS COM ARGAMASSA DE CIMENTO E AREIA NO TRACO 1 6 - 1/2 VEZ.</v>
          </cell>
          <cell r="C4497" t="str">
            <v>m2</v>
          </cell>
          <cell r="D4497">
            <v>22.725000000000001</v>
          </cell>
          <cell r="E4497">
            <v>18.18</v>
          </cell>
          <cell r="F4497" t="str">
            <v>SINAPI</v>
          </cell>
        </row>
        <row r="4498">
          <cell r="A4498" t="str">
            <v/>
          </cell>
          <cell r="D4498">
            <v>0</v>
          </cell>
        </row>
        <row r="4499">
          <cell r="A4499" t="str">
            <v>300701261</v>
          </cell>
          <cell r="B4499" t="str">
            <v>VERGA EM CONCRETO ARMADO DE 0,10X0,15M.</v>
          </cell>
          <cell r="C4499" t="str">
            <v>m</v>
          </cell>
          <cell r="D4499">
            <v>11.525</v>
          </cell>
          <cell r="E4499">
            <v>9.2200000000000006</v>
          </cell>
          <cell r="F4499" t="str">
            <v>SINAPI</v>
          </cell>
        </row>
        <row r="4500">
          <cell r="A4500" t="str">
            <v/>
          </cell>
          <cell r="D4500">
            <v>0</v>
          </cell>
        </row>
        <row r="4501">
          <cell r="A4501" t="str">
            <v>300702010</v>
          </cell>
          <cell r="B4501" t="str">
            <v>COBOGOS DE CIMENTO PRENSADO.</v>
          </cell>
          <cell r="C4501" t="str">
            <v>m2</v>
          </cell>
          <cell r="D4501">
            <v>58.287500000000001</v>
          </cell>
          <cell r="E4501">
            <v>46.63</v>
          </cell>
          <cell r="F4501" t="str">
            <v>SINAPI</v>
          </cell>
        </row>
        <row r="4502">
          <cell r="A4502" t="str">
            <v/>
          </cell>
          <cell r="D4502">
            <v>0</v>
          </cell>
        </row>
        <row r="4503">
          <cell r="A4503" t="str">
            <v>300702035</v>
          </cell>
          <cell r="B4503" t="str">
            <v>FORNECIMENTO E EXECUÇÃO DE ELEMENTO  VAZADO DE CONCRETO , JUNTAS DE 15 MM, COM ARGAMASSSA DE CIMENTO E AREIA NO TRAÇO 1:4, DIMENSÕES 15 X15X15CM</v>
          </cell>
          <cell r="C4503" t="str">
            <v>m2</v>
          </cell>
          <cell r="D4503">
            <v>80.150000000000006</v>
          </cell>
          <cell r="E4503">
            <v>64.12</v>
          </cell>
          <cell r="F4503" t="str">
            <v>SINAPI</v>
          </cell>
        </row>
        <row r="4504">
          <cell r="A4504" t="str">
            <v/>
          </cell>
          <cell r="D4504">
            <v>0</v>
          </cell>
        </row>
        <row r="4505">
          <cell r="A4505" t="str">
            <v>300704010</v>
          </cell>
          <cell r="B4505" t="str">
            <v>FORNECIMENTO E ASSENTAMENTO DE DIVISORIA EM PERFIS DE ALUMINIO, TIPO AL1 (PAINEL/PAINEL), EUCATEX OU SIMILAR, SEM PORTA.</v>
          </cell>
          <cell r="C4505" t="str">
            <v>m2</v>
          </cell>
          <cell r="D4505">
            <v>68.525000000000006</v>
          </cell>
          <cell r="E4505">
            <v>54.82</v>
          </cell>
          <cell r="F4505" t="str">
            <v>SINAPI</v>
          </cell>
        </row>
        <row r="4506">
          <cell r="A4506" t="str">
            <v/>
          </cell>
          <cell r="D4506">
            <v>0</v>
          </cell>
        </row>
        <row r="4507">
          <cell r="A4507" t="str">
            <v>300801060</v>
          </cell>
          <cell r="B4507" t="str">
            <v>ESTRUTURA DE COBERTA EM MADEIRA DE LEI PARA TELHAS CERAMICAS - VAO DE 10 A 13 M.(OBS DA SECRETARIA:  CONFORME ITENS SE 0104, SE 0403 EO01.03 DAS ESPECIFICAÇÕES GERAIS).</v>
          </cell>
          <cell r="C4507" t="str">
            <v>m2</v>
          </cell>
          <cell r="D4507">
            <v>81.7</v>
          </cell>
          <cell r="E4507">
            <v>65.36</v>
          </cell>
          <cell r="F4507" t="str">
            <v>SINAPI</v>
          </cell>
        </row>
        <row r="4508">
          <cell r="A4508" t="str">
            <v/>
          </cell>
          <cell r="D4508">
            <v>0</v>
          </cell>
        </row>
        <row r="4509">
          <cell r="A4509" t="str">
            <v>300801090</v>
          </cell>
          <cell r="B4509" t="str">
            <v>ESTRUTURA DE COBERTA EM MADEIRA DE LEI, PONTALETADA PARA TELHAS ONDULADAS DE CIMENTO AMIANTO, ALUMINIO OU PLASTICAS, SOBRE LAJE. (OBS DA SECRETARIA:  CONFORME ITENS SE 0104, SE 0403 EO01.03 DAS ESPECIFICAÇÕES GERAIS).</v>
          </cell>
          <cell r="C4509" t="str">
            <v>m2</v>
          </cell>
          <cell r="D4509">
            <v>8.6624999999999979</v>
          </cell>
          <cell r="E4509">
            <v>6.93</v>
          </cell>
          <cell r="F4509" t="str">
            <v>SINAPI</v>
          </cell>
        </row>
        <row r="4510">
          <cell r="A4510" t="str">
            <v/>
          </cell>
          <cell r="D4510">
            <v>0</v>
          </cell>
        </row>
        <row r="4511">
          <cell r="A4511" t="str">
            <v>300802066</v>
          </cell>
          <cell r="B4511" t="str">
            <v>LAVAGEM DE TELHA CERÂMICA COM ESCOVA DE MADEIRA E SOLUÇÃO DE AGUA E CLORO PARA RETIRADA DO MOFO, INCLUINDO O TRANSPORTE HORIZONTAL A UMA DISTÂNCIA DE ATÉ 50M PARA ARMAZENAMENTO DA MESMA.</v>
          </cell>
          <cell r="C4511" t="str">
            <v>m2</v>
          </cell>
          <cell r="D4511">
            <v>5.375</v>
          </cell>
          <cell r="E4511">
            <v>4.3</v>
          </cell>
          <cell r="F4511" t="str">
            <v>SINAPI</v>
          </cell>
        </row>
        <row r="4512">
          <cell r="A4512" t="str">
            <v/>
          </cell>
          <cell r="D4512">
            <v>0</v>
          </cell>
        </row>
        <row r="4513">
          <cell r="A4513" t="str">
            <v>300802068</v>
          </cell>
          <cell r="B4513" t="str">
            <v>EMBOÇAMENTO DA ÚLTIMA FIADA DE TELHA CERÂMICA COM ARGAMASSA DE CIMENTO,CAL HIDRATADA E AREIA SEM PENEIRAR, NO TRAÇO 1:2:9 - BEIRA E BICA</v>
          </cell>
          <cell r="C4513" t="str">
            <v>m</v>
          </cell>
          <cell r="D4513">
            <v>4.4749999999999996</v>
          </cell>
          <cell r="E4513">
            <v>3.58</v>
          </cell>
          <cell r="F4513" t="str">
            <v>SINAPI</v>
          </cell>
        </row>
        <row r="4514">
          <cell r="A4514" t="str">
            <v/>
          </cell>
          <cell r="D4514">
            <v>0</v>
          </cell>
        </row>
        <row r="4515">
          <cell r="A4515" t="str">
            <v>300802072</v>
          </cell>
          <cell r="B4515" t="str">
            <v>COLOCAÇÃO DE TELHAS CERÂMICAS COLONIAIS COM APROVEITAMENTO DE 100% DAS TELHAS EXISTENTES, INCLUSIVE TRANSPORTE VERTICAL SEM EMBOÇAMENTO.</v>
          </cell>
          <cell r="C4515" t="str">
            <v>m2</v>
          </cell>
          <cell r="D4515">
            <v>9.5500000000000007</v>
          </cell>
          <cell r="E4515">
            <v>7.64</v>
          </cell>
          <cell r="F4515" t="str">
            <v>SINAPI</v>
          </cell>
        </row>
        <row r="4516">
          <cell r="A4516" t="str">
            <v/>
          </cell>
          <cell r="D4516">
            <v>0</v>
          </cell>
        </row>
        <row r="4517">
          <cell r="A4517" t="str">
            <v>300802080</v>
          </cell>
          <cell r="B4517" t="str">
            <v>EXECUÇÃO DE ALGEROZ EM CONCRETO ARMADO DE 0,30X 0,05 M, INCLUINDO CONCRETO  FORMA  ARMAÇÃO E ESCORAMENTO.</v>
          </cell>
          <cell r="C4517" t="str">
            <v>m</v>
          </cell>
          <cell r="D4517">
            <v>26.137499999999999</v>
          </cell>
          <cell r="E4517">
            <v>20.91</v>
          </cell>
          <cell r="F4517" t="str">
            <v>SINAPI</v>
          </cell>
        </row>
        <row r="4518">
          <cell r="A4518" t="str">
            <v/>
          </cell>
          <cell r="D4518">
            <v>0</v>
          </cell>
        </row>
        <row r="4519">
          <cell r="A4519" t="str">
            <v>300802090</v>
          </cell>
          <cell r="B4519" t="str">
            <v>EXECUÇÃO DE CUMEEIRA COM TELHAS CERÂMICAS TIPO COLONIAL CANAL, INCL. EMBOÇAMENTO COM ARGAMASSA DE CIMENTO, CAL HIDRATADA E AREIA SEM PENEIRAR, NO TRAÇO 1:2:9, E TRANSPORTE.</v>
          </cell>
          <cell r="C4519" t="str">
            <v>m</v>
          </cell>
          <cell r="D4519">
            <v>8.6624999999999979</v>
          </cell>
          <cell r="E4519">
            <v>6.93</v>
          </cell>
          <cell r="F4519" t="str">
            <v>SINAPI</v>
          </cell>
        </row>
        <row r="4520">
          <cell r="A4520" t="str">
            <v/>
          </cell>
          <cell r="D4520">
            <v>0</v>
          </cell>
        </row>
        <row r="4521">
          <cell r="A4521" t="str">
            <v>300802095</v>
          </cell>
          <cell r="B4521" t="str">
            <v>FORNECIMENTO E COLOCAÇÃO DE TELHAS CERÂMICAS COLONIAL - CANAL DE 1ª QUALIDADE, INCLUSIVE TRANSPORTE VERTICAL, SEM EMBOÇAMENTO.</v>
          </cell>
          <cell r="C4521" t="str">
            <v>m2</v>
          </cell>
          <cell r="D4521">
            <v>21.512500000000003</v>
          </cell>
          <cell r="E4521">
            <v>17.21</v>
          </cell>
          <cell r="F4521" t="str">
            <v>SINAPI</v>
          </cell>
        </row>
        <row r="4522">
          <cell r="A4522" t="str">
            <v/>
          </cell>
          <cell r="D4522">
            <v>0</v>
          </cell>
        </row>
        <row r="4523">
          <cell r="A4523" t="str">
            <v>300803010</v>
          </cell>
          <cell r="B4523" t="str">
            <v>CALHA DE CHAPA GALVANIZADA N. 26.</v>
          </cell>
          <cell r="C4523" t="str">
            <v>m</v>
          </cell>
          <cell r="D4523">
            <v>24.625</v>
          </cell>
          <cell r="E4523">
            <v>19.7</v>
          </cell>
          <cell r="F4523" t="str">
            <v>SINAPI</v>
          </cell>
        </row>
        <row r="4524">
          <cell r="A4524" t="str">
            <v/>
          </cell>
          <cell r="D4524">
            <v>0</v>
          </cell>
        </row>
        <row r="4525">
          <cell r="A4525" t="str">
            <v>300804010</v>
          </cell>
          <cell r="B4525" t="str">
            <v>IMPERMEABILIZACAO,EMPREGANDO ARGAMASSA DE CIMENTO E AREIA GROSSA NO TRACO 1:3 COM SIKA 1 -ESPESSURA DE 3 CM.</v>
          </cell>
          <cell r="C4525" t="str">
            <v>m2</v>
          </cell>
          <cell r="D4525">
            <v>21.725000000000001</v>
          </cell>
          <cell r="E4525">
            <v>17.38</v>
          </cell>
          <cell r="F4525" t="str">
            <v>SINAPI</v>
          </cell>
        </row>
        <row r="4526">
          <cell r="A4526" t="str">
            <v/>
          </cell>
          <cell r="D4526">
            <v>0</v>
          </cell>
        </row>
        <row r="4527">
          <cell r="A4527" t="str">
            <v>300804020</v>
          </cell>
          <cell r="B4527" t="str">
            <v>IMPERMEABILIZACAO COM HIDROASFALTO REFORCADO COM VEU DE POLIESTER, PARA LAJES E CALHAS DE CONCRETO ARMADO.</v>
          </cell>
          <cell r="C4527" t="str">
            <v>m2</v>
          </cell>
          <cell r="D4527">
            <v>20.25</v>
          </cell>
          <cell r="E4527">
            <v>16.2</v>
          </cell>
          <cell r="F4527" t="str">
            <v>SINAPI</v>
          </cell>
        </row>
        <row r="4528">
          <cell r="A4528" t="str">
            <v/>
          </cell>
          <cell r="D4528">
            <v>0</v>
          </cell>
        </row>
        <row r="4529">
          <cell r="A4529" t="str">
            <v>300804070</v>
          </cell>
          <cell r="B4529" t="str">
            <v>PROTEÇÃO MECÂNICA DE IMPERMEABILIZAÇÃO COM ARGAMASSA DE CIMENTO E AREIA TRAÇO 1:3, ESPESSURA DE 3 CM E ACABAMENTO ÁSPERO, INCLUINDO JUNTA DE RETRAÇÃO.</v>
          </cell>
          <cell r="C4529" t="str">
            <v>m2</v>
          </cell>
          <cell r="D4529">
            <v>21.725000000000001</v>
          </cell>
          <cell r="E4529">
            <v>17.38</v>
          </cell>
          <cell r="F4529" t="str">
            <v>SINAPI</v>
          </cell>
        </row>
        <row r="4530">
          <cell r="A4530" t="str">
            <v/>
          </cell>
          <cell r="D4530">
            <v>0</v>
          </cell>
        </row>
        <row r="4531">
          <cell r="A4531" t="str">
            <v>300804091</v>
          </cell>
          <cell r="B4531" t="str">
            <v>IMPERMEABILIZAÇÃO DE COBERTURA PLANA, UTILIZANDO MANTA ASFÁLTICA ESTRUTURADA COM NÃO TECIDO DE POLIÉSTER, COM 3MM DE ESPESSURA SOBRE PRIMER DE TINTA BETUMINOSA.</v>
          </cell>
          <cell r="C4531" t="str">
            <v>m2</v>
          </cell>
          <cell r="D4531">
            <v>26.3</v>
          </cell>
          <cell r="E4531">
            <v>21.04</v>
          </cell>
          <cell r="F4531" t="str">
            <v>SINAPI</v>
          </cell>
        </row>
        <row r="4532">
          <cell r="A4532" t="str">
            <v/>
          </cell>
          <cell r="D4532">
            <v>0</v>
          </cell>
        </row>
        <row r="4533">
          <cell r="A4533" t="str">
            <v>300901010</v>
          </cell>
          <cell r="B4533" t="str">
            <v>ESQUADRIA DE MADEIRA COM GRADE EM MADEIRA DE LEI E FOLHA EM COMPENSADO DE JEQUITIBA PARA PORTAS INTERNAS , INCLUSIVE ASSENTAMENTO E FERRAGENS.</v>
          </cell>
          <cell r="C4533" t="str">
            <v>m2</v>
          </cell>
          <cell r="D4533">
            <v>140.63750000000002</v>
          </cell>
          <cell r="E4533">
            <v>112.51</v>
          </cell>
          <cell r="F4533" t="str">
            <v>SINAPI</v>
          </cell>
        </row>
        <row r="4534">
          <cell r="A4534" t="str">
            <v/>
          </cell>
          <cell r="D4534">
            <v>0</v>
          </cell>
        </row>
        <row r="4535">
          <cell r="A4535" t="str">
            <v>300901040</v>
          </cell>
          <cell r="B4535" t="str">
            <v>ESQUADRIA DE MADEIRA PARA JANELAS DE ABRIR OU CORRER, COM VENEZIANA, INCLUSIVE ASSENTAMENTO E FERRAGENS.</v>
          </cell>
          <cell r="C4535" t="str">
            <v>m2</v>
          </cell>
          <cell r="D4535">
            <v>265.26249999999999</v>
          </cell>
          <cell r="E4535">
            <v>212.21</v>
          </cell>
          <cell r="F4535" t="str">
            <v>SINAPI</v>
          </cell>
        </row>
        <row r="4536">
          <cell r="A4536" t="str">
            <v/>
          </cell>
          <cell r="D4536">
            <v>0</v>
          </cell>
        </row>
        <row r="4537">
          <cell r="A4537" t="str">
            <v>300901069</v>
          </cell>
          <cell r="B4537" t="str">
            <v>FORNECIMENTO E COLOCAÇÃO DE GRADE DE PORTA   COMPLETA EM MADEIRA DE LEI PARA VÃO DE 0,60X2,10 M, ATÉ 0,90X2,10M , ESP= 3,00 CM , LARGURA 14 CM.</v>
          </cell>
          <cell r="C4537" t="str">
            <v>Un</v>
          </cell>
          <cell r="D4537">
            <v>124.85</v>
          </cell>
          <cell r="E4537">
            <v>99.88</v>
          </cell>
          <cell r="F4537" t="str">
            <v>SINAPI</v>
          </cell>
        </row>
        <row r="4538">
          <cell r="A4538" t="str">
            <v/>
          </cell>
          <cell r="D4538">
            <v>0</v>
          </cell>
        </row>
        <row r="4539">
          <cell r="A4539" t="str">
            <v>300901075</v>
          </cell>
          <cell r="B4539" t="str">
            <v>FORNECIMENTO E COLOCAÇÃO DE GRADE DE PORTA  COMPLETA DE CANTO, EM MADEIRA DE LEI COM  LARG =7,00CM , ESP = 3,00 CM, DIMENSÃO DE 0,60 X 1,60M.</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227.27500000000001</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255.26249999999999</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FORNECIMENTO E COLOCAÇÃO DE FECHADURA EXTERNA, CROMADA,  DE EMBUTIR TIPO CILINDRO, MARCA SILVANA REF. F1001/05 - EC - CR, COM ESPELHO OVAL E MAÇANETA TIPO ALAVANCA OU SIMILAR.</v>
          </cell>
          <cell r="C4551" t="str">
            <v>Un</v>
          </cell>
          <cell r="D4551">
            <v>41</v>
          </cell>
          <cell r="E4551">
            <v>32.799999999999997</v>
          </cell>
          <cell r="F4551" t="str">
            <v>SINAPI</v>
          </cell>
        </row>
        <row r="4552">
          <cell r="A4552" t="str">
            <v/>
          </cell>
          <cell r="D4552">
            <v>0</v>
          </cell>
        </row>
        <row r="4553">
          <cell r="A4553" t="str">
            <v>300901126</v>
          </cell>
          <cell r="B4553" t="str">
            <v>FORNECIMENTO E COLOCAÇÃO DE FECHADURA INTERNA, CROMADA, INCLUINDO ESPELHO E MAÇANETA REDONDA, MODELO 813/02-EI, FAB:STAM, OU SIMILAR.</v>
          </cell>
          <cell r="C4553" t="str">
            <v>Un</v>
          </cell>
          <cell r="D4553">
            <v>37.274999999999999</v>
          </cell>
          <cell r="E4553">
            <v>29.82</v>
          </cell>
          <cell r="F4553" t="str">
            <v>SINAPI</v>
          </cell>
        </row>
        <row r="4554">
          <cell r="A4554" t="str">
            <v/>
          </cell>
          <cell r="D4554">
            <v>0</v>
          </cell>
        </row>
        <row r="4555">
          <cell r="A4555" t="str">
            <v>300902010</v>
          </cell>
          <cell r="B4555" t="str">
            <v>ESQUADRIA DE FERRO, TIPO BASCULANTE, COM ASSENTAMENTO.</v>
          </cell>
          <cell r="C4555" t="str">
            <v>m2</v>
          </cell>
          <cell r="D4555">
            <v>167.36249999999998</v>
          </cell>
          <cell r="E4555">
            <v>133.88999999999999</v>
          </cell>
          <cell r="F4555" t="str">
            <v>SINAPI</v>
          </cell>
        </row>
        <row r="4556">
          <cell r="A4556" t="str">
            <v/>
          </cell>
          <cell r="D4556">
            <v>0</v>
          </cell>
        </row>
        <row r="4557">
          <cell r="A4557" t="str">
            <v>300902015</v>
          </cell>
          <cell r="B4557" t="str">
            <v>ASSENTAMENTO DE ESQUADRIA DE FERRO COM ARGAMASSA DE CIMENTO E AREIA, INCLUSIVE ACABAMENTO.</v>
          </cell>
          <cell r="C4557" t="str">
            <v>m2</v>
          </cell>
          <cell r="D4557">
            <v>26.3125</v>
          </cell>
          <cell r="E4557">
            <v>21.05</v>
          </cell>
          <cell r="F4557" t="str">
            <v>SINAPI</v>
          </cell>
        </row>
        <row r="4558">
          <cell r="A4558" t="str">
            <v/>
          </cell>
          <cell r="D4558">
            <v>0</v>
          </cell>
        </row>
        <row r="4559">
          <cell r="A4559" t="str">
            <v>300902020</v>
          </cell>
          <cell r="B4559" t="str">
            <v>GRADE DE PROTECAO DE PORTA EM FERRO C/ VAROES DE 1/2", ESPAC=10CM E ACABAMENTO EM BARRA CHATA DE 1" X 1/4", INCLUSIVE FECHADURA DE SOBREPOR BRASIL OU SIMILAR E ASSENTAMENTO.</v>
          </cell>
          <cell r="C4559" t="str">
            <v>m2</v>
          </cell>
          <cell r="D4559">
            <v>144.03749999999999</v>
          </cell>
          <cell r="E4559">
            <v>115.23</v>
          </cell>
          <cell r="F4559" t="str">
            <v>SINAPI</v>
          </cell>
        </row>
        <row r="4560">
          <cell r="A4560" t="str">
            <v/>
          </cell>
          <cell r="D4560">
            <v>0</v>
          </cell>
        </row>
        <row r="4561">
          <cell r="A4561" t="str">
            <v>300902022</v>
          </cell>
          <cell r="B4561" t="str">
            <v>GRADE DE PROTECAO DE JANELA EM FERRO COM VAROES DE 1/2", ESPAC=10CM E ACABAMENTO EM BARRA CHATA DE 1" X 1/4" INCLUSIVE ASSENTAMENTO.</v>
          </cell>
          <cell r="C4561" t="str">
            <v>m2</v>
          </cell>
          <cell r="D4561">
            <v>144.03749999999999</v>
          </cell>
          <cell r="E4561">
            <v>115.23</v>
          </cell>
          <cell r="F4561" t="str">
            <v>SINAPI</v>
          </cell>
        </row>
        <row r="4562">
          <cell r="A4562" t="str">
            <v/>
          </cell>
          <cell r="D4562">
            <v>0</v>
          </cell>
        </row>
        <row r="4563">
          <cell r="A4563" t="str">
            <v>300903020</v>
          </cell>
          <cell r="B4563" t="str">
            <v>FORNECIMENTO DE ESQUADRIA DE ALUMINIO, TIPO CORRER COM BANDEIRA FIXA, COM CONTRAMARCO, INCLUSIVE ASSENTAMENTO.</v>
          </cell>
          <cell r="C4563" t="str">
            <v>m2</v>
          </cell>
          <cell r="D4563">
            <v>295.07499999999999</v>
          </cell>
          <cell r="E4563">
            <v>236.06</v>
          </cell>
          <cell r="F4563" t="str">
            <v>SINAPI</v>
          </cell>
        </row>
        <row r="4564">
          <cell r="A4564" t="str">
            <v/>
          </cell>
          <cell r="D4564">
            <v>0</v>
          </cell>
        </row>
        <row r="4565">
          <cell r="A4565" t="str">
            <v>300903040</v>
          </cell>
          <cell r="B4565" t="str">
            <v>FORNECIMENTO DE ESQUADRIA DE ALUMINIO TIPO MAXIM-AR SEM BANDEIRA, COM CONTRAMARCO, INCLU SIVE ASSENTAMENTO.</v>
          </cell>
          <cell r="C4565" t="str">
            <v>m2</v>
          </cell>
          <cell r="D4565">
            <v>295.07499999999999</v>
          </cell>
          <cell r="E4565">
            <v>236.06</v>
          </cell>
          <cell r="F4565" t="str">
            <v>SINAPI</v>
          </cell>
        </row>
        <row r="4566">
          <cell r="A4566" t="str">
            <v/>
          </cell>
          <cell r="D4566">
            <v>0</v>
          </cell>
        </row>
        <row r="4567">
          <cell r="A4567" t="str">
            <v>300905010</v>
          </cell>
          <cell r="B4567" t="str">
            <v>FORNECIMENTO E INSTALAÇÃO DE TELA DE AÇO GALVANIZADO, SIMPLES TORÇÃO, GALVANIZAÇÃO PESADA, SEM REVESTIMENTO EM PVC, MALHA 2"X2", FIO 12 BWG FIXADA COM ARAME GALVANIZADO FIO 14BWG.</v>
          </cell>
          <cell r="C4567" t="str">
            <v>m2</v>
          </cell>
          <cell r="D4567">
            <v>28.125</v>
          </cell>
          <cell r="E4567">
            <v>22.5</v>
          </cell>
          <cell r="F4567" t="str">
            <v>SINAPI</v>
          </cell>
        </row>
        <row r="4568">
          <cell r="A4568" t="str">
            <v/>
          </cell>
          <cell r="D4568">
            <v>0</v>
          </cell>
        </row>
        <row r="4569">
          <cell r="A4569" t="str">
            <v>301001010</v>
          </cell>
          <cell r="B4569" t="str">
            <v>VIDRO PLANO, COMUM, LISO, TRANSPARENTE E COM 3 MM DE ESPESSURA - COLOCADO.</v>
          </cell>
          <cell r="C4569" t="str">
            <v>m2</v>
          </cell>
          <cell r="D4569">
            <v>46.5625</v>
          </cell>
          <cell r="E4569">
            <v>37.25</v>
          </cell>
          <cell r="F4569" t="str">
            <v>SINAPI</v>
          </cell>
        </row>
        <row r="4570">
          <cell r="A4570" t="str">
            <v/>
          </cell>
          <cell r="D4570">
            <v>0</v>
          </cell>
        </row>
        <row r="4571">
          <cell r="A4571" t="str">
            <v>301001020</v>
          </cell>
          <cell r="B4571" t="str">
            <v>VIDRO PLANO, COMUM, LISO, TRANSPARENTE E COM 4 MM DE ESPESSURA - COLOCADO.</v>
          </cell>
          <cell r="C4571" t="str">
            <v>m2</v>
          </cell>
          <cell r="D4571">
            <v>61.862499999999997</v>
          </cell>
          <cell r="E4571">
            <v>49.49</v>
          </cell>
          <cell r="F4571" t="str">
            <v>SINAPI</v>
          </cell>
        </row>
        <row r="4572">
          <cell r="A4572" t="str">
            <v/>
          </cell>
          <cell r="D4572">
            <v>0</v>
          </cell>
        </row>
        <row r="4573">
          <cell r="A4573" t="str">
            <v>301001040</v>
          </cell>
          <cell r="B4573" t="str">
            <v>VIDRO PLANO, COMUM, LISO, TRANSPARENTE E COM 6 MM DE ESPESSURA - COLOCADO.</v>
          </cell>
          <cell r="C4573" t="str">
            <v>m2</v>
          </cell>
          <cell r="D4573">
            <v>124.97499999999999</v>
          </cell>
          <cell r="E4573">
            <v>99.98</v>
          </cell>
          <cell r="F4573" t="str">
            <v>SINAPI</v>
          </cell>
        </row>
        <row r="4574">
          <cell r="A4574" t="str">
            <v/>
          </cell>
          <cell r="D4574">
            <v>0</v>
          </cell>
        </row>
        <row r="4575">
          <cell r="A4575" t="str">
            <v>301002010</v>
          </cell>
          <cell r="B4575" t="str">
            <v>VIDRO PLANO FANTASIA EM GERAL, EXCETO CANELADO - COLOCADO.</v>
          </cell>
          <cell r="C4575" t="str">
            <v>m2</v>
          </cell>
          <cell r="D4575">
            <v>49.674999999999997</v>
          </cell>
          <cell r="E4575">
            <v>39.74</v>
          </cell>
          <cell r="F4575" t="str">
            <v>SINAPI</v>
          </cell>
        </row>
        <row r="4576">
          <cell r="A4576" t="str">
            <v/>
          </cell>
          <cell r="D4576">
            <v>0</v>
          </cell>
        </row>
        <row r="4577">
          <cell r="A4577" t="str">
            <v>301102010</v>
          </cell>
          <cell r="B4577" t="str">
            <v>CHAPISCO COM ARGAMASSA DE CIMENTO E AREIA NO TRACO 1:3.</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EMBOCO COM ARGAMASSA DE CIMENTO E AREIA NO TRACO 1:3, COM 2,0 CM DE ESPESSURA.</v>
          </cell>
          <cell r="C4581" t="str">
            <v>m2</v>
          </cell>
          <cell r="D4581">
            <v>14.2</v>
          </cell>
          <cell r="E4581">
            <v>11.36</v>
          </cell>
          <cell r="F4581" t="str">
            <v>SINAPI</v>
          </cell>
        </row>
        <row r="4582">
          <cell r="A4582" t="str">
            <v/>
          </cell>
          <cell r="D4582">
            <v>0</v>
          </cell>
        </row>
        <row r="4583">
          <cell r="A4583" t="str">
            <v>301103060</v>
          </cell>
          <cell r="B4583" t="str">
            <v>EMBOCO COM ARGAMASSA DE CIMENTO E AREIA NO TRACO 1:4, COM 2,0 CM DE ESPESSURA.</v>
          </cell>
          <cell r="C4583" t="str">
            <v>m2</v>
          </cell>
          <cell r="D4583">
            <v>15.8125</v>
          </cell>
          <cell r="E4583">
            <v>12.65</v>
          </cell>
          <cell r="F4583" t="str">
            <v>SINAPI</v>
          </cell>
        </row>
        <row r="4584">
          <cell r="A4584" t="str">
            <v/>
          </cell>
          <cell r="D4584">
            <v>0</v>
          </cell>
        </row>
        <row r="4585">
          <cell r="A4585" t="str">
            <v>301103062</v>
          </cell>
          <cell r="B4585" t="str">
            <v>EMBOÇO COM ARGAMASSA DE CIMENTO, CAL HIDRATADA  E AREIA NO TRAÇO 1:2:6, COM 20 MM  DE ESPESSURA</v>
          </cell>
          <cell r="C4585" t="str">
            <v>m2</v>
          </cell>
          <cell r="D4585">
            <v>15.1875</v>
          </cell>
          <cell r="E4585">
            <v>12.15</v>
          </cell>
          <cell r="F4585" t="str">
            <v>SINAPI</v>
          </cell>
        </row>
        <row r="4586">
          <cell r="A4586" t="str">
            <v/>
          </cell>
          <cell r="D4586">
            <v>0</v>
          </cell>
        </row>
        <row r="4587">
          <cell r="A4587" t="str">
            <v>301105010</v>
          </cell>
          <cell r="B4587" t="str">
            <v>REVESTIMENTO COM ARGAMASSA DE CIMENTO E AREIA NO TRACO 1:3, COM 2,0 CM DE ESPESSURA.</v>
          </cell>
          <cell r="C4587" t="str">
            <v>m2</v>
          </cell>
          <cell r="D4587">
            <v>18.524999999999999</v>
          </cell>
          <cell r="E4587">
            <v>14.82</v>
          </cell>
          <cell r="F4587" t="str">
            <v>SINAPI</v>
          </cell>
        </row>
        <row r="4588">
          <cell r="A4588" t="str">
            <v/>
          </cell>
          <cell r="D4588">
            <v>0</v>
          </cell>
        </row>
        <row r="4589">
          <cell r="A4589" t="str">
            <v>301105025</v>
          </cell>
          <cell r="B4589" t="str">
            <v>REVESTIMENTO COM ARGAMASSA DE CIMENTO E AREIA NO TRACO 1:6 COM 2,0 CM DE ESPESSURA.</v>
          </cell>
          <cell r="C4589" t="str">
            <v>m2</v>
          </cell>
          <cell r="D4589">
            <v>17.4375</v>
          </cell>
          <cell r="E4589">
            <v>13.95</v>
          </cell>
          <cell r="F4589" t="str">
            <v>SINAPI</v>
          </cell>
        </row>
        <row r="4590">
          <cell r="A4590" t="str">
            <v/>
          </cell>
          <cell r="D4590">
            <v>0</v>
          </cell>
        </row>
        <row r="4591">
          <cell r="A4591" t="str">
            <v>301105026</v>
          </cell>
          <cell r="B4591" t="str">
            <v>REVESTIMENTO COM ARGAMASSA DE CIMENTO E AREIA NO TRAÇO 1:6 COM 2,5CM DE ESPESSURA</v>
          </cell>
          <cell r="C4591" t="str">
            <v>m2</v>
          </cell>
          <cell r="D4591">
            <v>17.4375</v>
          </cell>
          <cell r="E4591">
            <v>13.95</v>
          </cell>
          <cell r="F4591" t="str">
            <v>SINAPI</v>
          </cell>
        </row>
        <row r="4592">
          <cell r="A4592" t="str">
            <v/>
          </cell>
          <cell r="D4592">
            <v>0</v>
          </cell>
        </row>
        <row r="4593">
          <cell r="A4593" t="str">
            <v>301105028</v>
          </cell>
          <cell r="B4593" t="str">
            <v>REVESTIMENTO COM ARGAMASSA DE CIMENTO, CAL HIDRATADA E AREIA TRAÇO 1:2:8, COM 20 MM DE ESPESSURA</v>
          </cell>
          <cell r="C4593" t="str">
            <v>m2</v>
          </cell>
          <cell r="D4593">
            <v>16.175000000000001</v>
          </cell>
          <cell r="E4593">
            <v>12.94</v>
          </cell>
          <cell r="F4593" t="str">
            <v>SINAPI</v>
          </cell>
        </row>
        <row r="4594">
          <cell r="A4594" t="str">
            <v/>
          </cell>
          <cell r="D4594">
            <v>0</v>
          </cell>
        </row>
        <row r="4595">
          <cell r="A4595" t="str">
            <v>301105030</v>
          </cell>
          <cell r="B4595" t="str">
            <v>REVESTIMENTO COM ARGAMASSA DE CIMENTO, SAIBRO E AREIA NO TRACO 1:4:4 , COM 2,0 CM DE ESPESSURA.</v>
          </cell>
          <cell r="C4595" t="str">
            <v>m2</v>
          </cell>
          <cell r="D4595">
            <v>16.200000000000003</v>
          </cell>
          <cell r="E4595">
            <v>12.96</v>
          </cell>
          <cell r="F4595" t="str">
            <v>SINAPI</v>
          </cell>
        </row>
        <row r="4596">
          <cell r="A4596" t="str">
            <v/>
          </cell>
          <cell r="D4596">
            <v>0</v>
          </cell>
        </row>
        <row r="4597">
          <cell r="A4597" t="str">
            <v>301106005</v>
          </cell>
          <cell r="B4597" t="str">
            <v>REVESTIMENTO DE AZULEJOS BRANCOS , CLASSE A , ASSENTADOS COM PASTA DE CIMENTO, SOBRE EMBOCO PRONTO.</v>
          </cell>
          <cell r="C4597" t="str">
            <v>m2</v>
          </cell>
          <cell r="D4597">
            <v>53.625</v>
          </cell>
          <cell r="E4597">
            <v>42.9</v>
          </cell>
          <cell r="F4597" t="str">
            <v>SINAPI</v>
          </cell>
        </row>
        <row r="4598">
          <cell r="A4598" t="str">
            <v/>
          </cell>
          <cell r="D4598">
            <v>0</v>
          </cell>
        </row>
        <row r="4599">
          <cell r="A4599" t="str">
            <v>301106025</v>
          </cell>
          <cell r="B4599" t="str">
            <v>REVESTIMENTO DE AZULEJOS BRANCOS , CLASSE A, ASSENTADOS COM PASTA DE CIMENTO , INCLUSIVE EMBOCO COM ARGAMASSA DE CIMENTO, SAIBRO E AREIA, NO TRACO 1:4:4.</v>
          </cell>
          <cell r="C4599" t="str">
            <v>m2</v>
          </cell>
          <cell r="D4599">
            <v>67.825000000000003</v>
          </cell>
          <cell r="E4599">
            <v>54.26</v>
          </cell>
          <cell r="F4599" t="str">
            <v>SINAPI</v>
          </cell>
        </row>
        <row r="4600">
          <cell r="A4600" t="str">
            <v/>
          </cell>
          <cell r="D4600">
            <v>0</v>
          </cell>
        </row>
        <row r="4601">
          <cell r="A4601" t="str">
            <v>301106050</v>
          </cell>
          <cell r="B4601" t="str">
            <v>REVESTIMENTO DE AZULEJOS BRANCOS, CLASSE A ASSENTADOS COM ARGAMASSA PRE-FABRICADA DE CIMENTO COLANTE, INCLUSIVE REJUNTE, SOBRE EMBOCO PRONTO.</v>
          </cell>
          <cell r="C4601" t="str">
            <v>m2</v>
          </cell>
          <cell r="D4601">
            <v>32.087500000000006</v>
          </cell>
          <cell r="E4601">
            <v>25.67</v>
          </cell>
          <cell r="F4601" t="str">
            <v>SINAPI</v>
          </cell>
        </row>
        <row r="4602">
          <cell r="A4602" t="str">
            <v/>
          </cell>
          <cell r="D4602">
            <v>0</v>
          </cell>
        </row>
        <row r="4603">
          <cell r="A4603" t="str">
            <v>301201025</v>
          </cell>
          <cell r="B4603" t="str">
            <v>FORNECIMENTO E INSTALAÇÃO DE FORRO DE GESSO EM PLACAS, SUSPENSO POR ARAME GALVANIZADO Nº18, EM ESTRUTURA DE MADEIRA DE COBERTA.</v>
          </cell>
          <cell r="C4603" t="str">
            <v>m2</v>
          </cell>
          <cell r="D4603">
            <v>15</v>
          </cell>
          <cell r="E4603">
            <v>12</v>
          </cell>
          <cell r="F4603" t="str">
            <v>SINAPI</v>
          </cell>
        </row>
        <row r="4604">
          <cell r="A4604" t="str">
            <v/>
          </cell>
          <cell r="D4604">
            <v>0</v>
          </cell>
        </row>
        <row r="4605">
          <cell r="A4605" t="str">
            <v>301203011</v>
          </cell>
          <cell r="B4605" t="str">
            <v>FORNECIMENTO E INSTALAÇÃO DE FORRO DE PVC COM RÉGUAS DE 100X6000MM, ENCAIXADOS ENTRE SI E FIXADOS COM ESTRUTURA AUXILIAR GALVANIZADA E ARAME GALVANIZADO, INCLUINDO ARREMATE EM PVC.</v>
          </cell>
          <cell r="C4605" t="str">
            <v>m2</v>
          </cell>
          <cell r="D4605">
            <v>33.524999999999999</v>
          </cell>
          <cell r="E4605">
            <v>26.82</v>
          </cell>
          <cell r="F4605" t="str">
            <v>SINAPI</v>
          </cell>
        </row>
        <row r="4606">
          <cell r="A4606" t="str">
            <v/>
          </cell>
          <cell r="D4606">
            <v>0</v>
          </cell>
        </row>
        <row r="4607">
          <cell r="A4607" t="str">
            <v>301203013</v>
          </cell>
          <cell r="B4607" t="str">
            <v>FORNECIMENTO E INSTALAÇÃO DE FORRO DE PVC COM RÉGUAS DE 200MM DE LARGURA ENCAIXADOS ENTRE SI E FIXADOS COM ESTRUTURA AUXILIAR GALVANIZADA E ARAME GALVANIZADO, INCLUINDO ARREMATE PARA FORRO EM PVC.</v>
          </cell>
          <cell r="C4607" t="str">
            <v>m2</v>
          </cell>
          <cell r="D4607">
            <v>33.224999999999994</v>
          </cell>
          <cell r="E4607">
            <v>26.58</v>
          </cell>
          <cell r="F4607" t="str">
            <v>SINAPI</v>
          </cell>
        </row>
        <row r="4608">
          <cell r="A4608" t="str">
            <v/>
          </cell>
          <cell r="D4608">
            <v>0</v>
          </cell>
        </row>
        <row r="4609">
          <cell r="A4609" t="str">
            <v>301301010</v>
          </cell>
          <cell r="B4609" t="str">
            <v>LASTRO DE PISO COM 10,0 CM DE ESPESSURA EM CONCRETO 1:4:8.</v>
          </cell>
          <cell r="C4609" t="str">
            <v>m2</v>
          </cell>
          <cell r="D4609">
            <v>37.325000000000003</v>
          </cell>
          <cell r="E4609">
            <v>29.86</v>
          </cell>
          <cell r="F4609" t="str">
            <v>SINAPI</v>
          </cell>
        </row>
        <row r="4610">
          <cell r="A4610" t="str">
            <v/>
          </cell>
          <cell r="D4610">
            <v>0</v>
          </cell>
        </row>
        <row r="4611">
          <cell r="A4611" t="str">
            <v>301301030</v>
          </cell>
          <cell r="B4611" t="str">
            <v>LASTRO DE PISO COM 5,0 CM DE ESPESSURA EM CONCRETO 1:4:8.</v>
          </cell>
          <cell r="C4611" t="str">
            <v>m2</v>
          </cell>
          <cell r="D4611">
            <v>20.087499999999999</v>
          </cell>
          <cell r="E4611">
            <v>16.07</v>
          </cell>
          <cell r="F4611" t="str">
            <v>SINAPI</v>
          </cell>
        </row>
        <row r="4612">
          <cell r="A4612" t="str">
            <v/>
          </cell>
          <cell r="D4612">
            <v>0</v>
          </cell>
        </row>
        <row r="4613">
          <cell r="A4613" t="str">
            <v>301301040</v>
          </cell>
          <cell r="B4613" t="str">
            <v>LASTRO DE PISO , COM A UTILIZACAO DE ADITIVO IMPERMEABILIZANTE - SIKA 1, COM 5,0 CM DE ESPESSURA EM CONCRETO 1:4:8.</v>
          </cell>
          <cell r="C4613" t="str">
            <v>m2</v>
          </cell>
          <cell r="D4613">
            <v>23.5625</v>
          </cell>
          <cell r="E4613">
            <v>18.850000000000001</v>
          </cell>
          <cell r="F4613" t="str">
            <v>SINAPI</v>
          </cell>
        </row>
        <row r="4614">
          <cell r="A4614" t="str">
            <v/>
          </cell>
          <cell r="D4614">
            <v>0</v>
          </cell>
        </row>
        <row r="4615">
          <cell r="A4615" t="str">
            <v>301303010</v>
          </cell>
          <cell r="B4615" t="str">
            <v>PISO CIMENTADO COM ARGAMASSA DE CIMENTO E AREIA NO TRACO 1:3, COM 2,0 CM DE ESPESSURA, E COM ACABAMENTO LISO.</v>
          </cell>
          <cell r="C4615" t="str">
            <v>m2</v>
          </cell>
          <cell r="D4615">
            <v>20.237500000000001</v>
          </cell>
          <cell r="E4615">
            <v>16.190000000000001</v>
          </cell>
          <cell r="F4615" t="str">
            <v>SINAPI</v>
          </cell>
        </row>
        <row r="4616">
          <cell r="A4616" t="str">
            <v/>
          </cell>
          <cell r="D4616">
            <v>0</v>
          </cell>
        </row>
        <row r="4617">
          <cell r="A4617" t="str">
            <v>301303040</v>
          </cell>
          <cell r="B4617" t="str">
            <v>PISO CIMENTADO COM ARGAMASSA DE CIMENTO E AREIA NO TRACO 1:4 , COM 1,5 CM DE ESPESSURA E COM ACABAMENTO LISO.</v>
          </cell>
          <cell r="C4617" t="str">
            <v>m2</v>
          </cell>
          <cell r="D4617">
            <v>18.100000000000001</v>
          </cell>
          <cell r="E4617">
            <v>14.48</v>
          </cell>
          <cell r="F4617" t="str">
            <v>SINAPI</v>
          </cell>
        </row>
        <row r="4618">
          <cell r="A4618" t="str">
            <v/>
          </cell>
          <cell r="D4618">
            <v>0</v>
          </cell>
        </row>
        <row r="4619">
          <cell r="A4619" t="str">
            <v>301303070</v>
          </cell>
          <cell r="B4619" t="str">
            <v>PISO EM LENCOL DE GRANITO ARTIFICIAL ( MARMORITE ) COM JUNTAS DE VIDRO, FORMANDO QUADROS DE 1,0 X 1,0 M, NA COR CINZA. (OBS. DA SE: PREÇO INCLUSIVE COM REGULARIZAÇÃO)</v>
          </cell>
          <cell r="C4619" t="str">
            <v>m2</v>
          </cell>
          <cell r="D4619">
            <v>50.762500000000003</v>
          </cell>
          <cell r="E4619">
            <v>40.61</v>
          </cell>
          <cell r="F4619" t="str">
            <v>SINAPI</v>
          </cell>
        </row>
        <row r="4620">
          <cell r="A4620" t="str">
            <v/>
          </cell>
          <cell r="D4620">
            <v>0</v>
          </cell>
        </row>
        <row r="4621">
          <cell r="A4621" t="str">
            <v>301303100</v>
          </cell>
          <cell r="B4621" t="str">
            <v>PISO EM LENCOL DE GRANITO ARTIFICIAL ( MARMORITE ) COM JUNTAS DE PLASTICO , FORMANDO QUADROS DE 1,0 X 1,0 M, NA COR CINZA. (OBS. DA SE: PREÇO INCLUSIVE COM REGULARIZAÇÃO)</v>
          </cell>
          <cell r="C4621" t="str">
            <v>m</v>
          </cell>
          <cell r="D4621">
            <v>51.924999999999997</v>
          </cell>
          <cell r="E4621">
            <v>41.54</v>
          </cell>
          <cell r="F4621" t="str">
            <v>SINAPI</v>
          </cell>
        </row>
        <row r="4622">
          <cell r="A4622" t="str">
            <v/>
          </cell>
          <cell r="D4622">
            <v>0</v>
          </cell>
        </row>
        <row r="4623">
          <cell r="A4623" t="str">
            <v>301402030</v>
          </cell>
          <cell r="B4623" t="str">
            <v>SOLEIRA DE GRANITO ARTIFICIAL (MARMORITE) COM 15 CM DE LARGURA, NA COR CINZA.</v>
          </cell>
          <cell r="C4623" t="str">
            <v>m</v>
          </cell>
          <cell r="D4623">
            <v>15.3</v>
          </cell>
          <cell r="E4623">
            <v>12.24</v>
          </cell>
          <cell r="F4623" t="str">
            <v>SINAPI</v>
          </cell>
        </row>
        <row r="4624">
          <cell r="A4624" t="str">
            <v/>
          </cell>
          <cell r="D4624">
            <v>0</v>
          </cell>
        </row>
        <row r="4625">
          <cell r="A4625" t="str">
            <v>301603010</v>
          </cell>
          <cell r="B4625" t="str">
            <v>PINTURA LATEX EM PAREDES INTERNAS, CORALAR OU SIMILAR, DUAS DEMAOS, SEM MASSA CORRIDA,INCLUSIVE APLICACAO DE UMA DEMAO DE LIQUIDO SELADOR DE PAREDE.</v>
          </cell>
          <cell r="C4625" t="str">
            <v>m2</v>
          </cell>
          <cell r="D4625">
            <v>8.0749999999999975</v>
          </cell>
          <cell r="E4625">
            <v>6.46</v>
          </cell>
          <cell r="F4625" t="str">
            <v>SINAPI</v>
          </cell>
        </row>
        <row r="4626">
          <cell r="A4626" t="str">
            <v/>
          </cell>
          <cell r="D4626">
            <v>0</v>
          </cell>
        </row>
        <row r="4627">
          <cell r="A4627" t="str">
            <v>301603011</v>
          </cell>
          <cell r="B4627" t="str">
            <v>PINTURA LATÉX EM PAREDES INTERNAS, CORALAR OU SIMILAR - DUAS DEMÃOS - SEM MASSA CORRIDA,SEM APLICAÇÃO DE LÍQUIDO SELADOR PARA PAREDE .</v>
          </cell>
          <cell r="C4627" t="str">
            <v>m2</v>
          </cell>
          <cell r="D4627">
            <v>4.55</v>
          </cell>
          <cell r="E4627">
            <v>3.64</v>
          </cell>
          <cell r="F4627" t="str">
            <v>SINAPI</v>
          </cell>
        </row>
        <row r="4628">
          <cell r="A4628" t="str">
            <v/>
          </cell>
          <cell r="D4628">
            <v>0</v>
          </cell>
        </row>
        <row r="4629">
          <cell r="A4629" t="str">
            <v>301603032</v>
          </cell>
          <cell r="B4629" t="str">
            <v>PINTURA LATÉX EM PAREDES EXTERNAS, CORALMUR OU SIMILAR - DUAS DEMÃOS - SEM MASSA  ACRÍLICA,SEM APLICAÇÃO DE FUNDO PREPARADOR.</v>
          </cell>
          <cell r="C4629" t="str">
            <v>m2</v>
          </cell>
          <cell r="D4629">
            <v>6.1624999999999996</v>
          </cell>
          <cell r="E4629">
            <v>4.93</v>
          </cell>
          <cell r="F4629" t="str">
            <v>SINAPI</v>
          </cell>
        </row>
        <row r="4630">
          <cell r="A4630" t="str">
            <v/>
          </cell>
          <cell r="D4630">
            <v>0</v>
          </cell>
        </row>
        <row r="4631">
          <cell r="A4631" t="str">
            <v>301604030</v>
          </cell>
          <cell r="B4631" t="str">
            <v>PINTURA A OLEO EM PAREDES INTERNAS, DUAS DEMAOS, COM EMASSAMENTO, INCLUSIVE APLICACAO DE LIQUIDO PREPARADOR.</v>
          </cell>
          <cell r="C4631" t="str">
            <v>m2</v>
          </cell>
          <cell r="D4631">
            <v>18.899999999999999</v>
          </cell>
          <cell r="E4631">
            <v>15.12</v>
          </cell>
          <cell r="F4631" t="str">
            <v>SINAPI</v>
          </cell>
        </row>
        <row r="4632">
          <cell r="A4632" t="str">
            <v/>
          </cell>
          <cell r="D4632">
            <v>0</v>
          </cell>
        </row>
        <row r="4633">
          <cell r="A4633" t="str">
            <v>301604050</v>
          </cell>
          <cell r="B4633" t="str">
            <v>PINTURA A OLEO EM ESQUADRIAS DE MADEIRA, DUAS DEMAOS, COM APARELHAMENTO E SEM EMASSAMENTO, INCLUSIVE APLICACAO DE FUNDO SINTETICO NIVELADOR BRANCO FOSCO, UMA DEMAO.</v>
          </cell>
          <cell r="C4633" t="str">
            <v>m2</v>
          </cell>
          <cell r="D4633">
            <v>11.175000000000001</v>
          </cell>
          <cell r="E4633">
            <v>8.94</v>
          </cell>
          <cell r="F4633" t="str">
            <v>SINAPI</v>
          </cell>
        </row>
        <row r="4634">
          <cell r="A4634" t="str">
            <v/>
          </cell>
          <cell r="D4634">
            <v>0</v>
          </cell>
        </row>
        <row r="4635">
          <cell r="A4635" t="str">
            <v>301604051</v>
          </cell>
          <cell r="B4635" t="str">
            <v>PINTURA A ÓLEO EM ESQUADRIAS DE MADEIRA, DUAS DEMÃOS, COM APARELHAMENTO, SEM EMASSAMENTO E SEM APLICAÇÃO DE FUNDO BRANCO FOSCO. INCLUSO LIXAMENTO.</v>
          </cell>
          <cell r="C4635" t="str">
            <v>m2</v>
          </cell>
          <cell r="D4635">
            <v>6.375</v>
          </cell>
          <cell r="E4635">
            <v>5.0999999999999996</v>
          </cell>
          <cell r="F4635" t="str">
            <v>SINAPI</v>
          </cell>
        </row>
        <row r="4636">
          <cell r="A4636" t="str">
            <v/>
          </cell>
          <cell r="D4636">
            <v>0</v>
          </cell>
        </row>
        <row r="4637">
          <cell r="A4637" t="str">
            <v>301604090</v>
          </cell>
          <cell r="B4637" t="str">
            <v>PINTURA COM ESMALTE SINTETICO EM ESQUADRIA DE FERRO, DUAS DEMAOS, SEM RASPAGEM E SEM APARELHAMENTO.</v>
          </cell>
          <cell r="C4637" t="str">
            <v>m2</v>
          </cell>
          <cell r="D4637">
            <v>9.1999999999999993</v>
          </cell>
          <cell r="E4637">
            <v>7.36</v>
          </cell>
          <cell r="F4637" t="str">
            <v>SINAPI</v>
          </cell>
        </row>
        <row r="4638">
          <cell r="A4638" t="str">
            <v/>
          </cell>
          <cell r="D4638">
            <v>0</v>
          </cell>
        </row>
        <row r="4639">
          <cell r="A4639" t="str">
            <v>301605050</v>
          </cell>
          <cell r="B4639" t="str">
            <v>PINTURA PARA TRATAMENTO EM MADEIRA COM IMUNIZANTE,TIPO PENETROL CUPIM,DA VEDACIT OU SIMILAR, DUAS DEMAOS.</v>
          </cell>
          <cell r="C4639" t="str">
            <v>m2</v>
          </cell>
          <cell r="D4639">
            <v>9.65</v>
          </cell>
          <cell r="E4639">
            <v>7.72</v>
          </cell>
          <cell r="F4639" t="str">
            <v>SINAPI</v>
          </cell>
        </row>
        <row r="4640">
          <cell r="A4640" t="str">
            <v/>
          </cell>
          <cell r="D4640">
            <v>0</v>
          </cell>
        </row>
        <row r="4641">
          <cell r="A4641" t="str">
            <v>301701114</v>
          </cell>
          <cell r="B4641" t="str">
            <v>FORNECIMENTO E EXECUÇÃO DE CALÇADA DE CONTORNO COM 0,70M DE LARGURA, BASE EM CONCRETO MAGRO 1:4:8 COM 0,05M, CIMENTADO ÁSPERO 1:4 ESP.2,00CM E ALVENARIA DE TIJOLO DE 08 FUROS DE 1 VEZ PARA CONTENÇÃO DO ATERRO H=20CM, INCLUSIVE ESCAVAÇÃO, REMOÇÃO E ATERRO</v>
          </cell>
          <cell r="C4641" t="str">
            <v>m</v>
          </cell>
          <cell r="D4641">
            <v>47.325000000000003</v>
          </cell>
          <cell r="E4641">
            <v>37.86</v>
          </cell>
          <cell r="F4641" t="str">
            <v>SINAPI</v>
          </cell>
        </row>
        <row r="4642">
          <cell r="A4642" t="str">
            <v/>
          </cell>
          <cell r="D4642">
            <v>0</v>
          </cell>
        </row>
        <row r="4643">
          <cell r="A4643" t="str">
            <v>301701120</v>
          </cell>
          <cell r="B4643" t="str">
            <v>PASSEIO EM LAJOTA DE CONCRETO 50 X 50, APLICADO SOBRE LASTRO DE CONCRETO 1:4:8 DE 5 CM DE ESPESSURA, INCLUSIVE EXECUCAO DO LASTRO.</v>
          </cell>
          <cell r="C4643" t="str">
            <v>m2</v>
          </cell>
          <cell r="D4643">
            <v>52.774999999999999</v>
          </cell>
          <cell r="E4643">
            <v>42.22</v>
          </cell>
          <cell r="F4643" t="str">
            <v>SINAPI</v>
          </cell>
        </row>
        <row r="4644">
          <cell r="A4644" t="str">
            <v/>
          </cell>
          <cell r="D4644">
            <v>0</v>
          </cell>
        </row>
        <row r="4645">
          <cell r="A4645" t="str">
            <v>301701170</v>
          </cell>
          <cell r="B4645" t="str">
            <v>FORNECIMENTO E EXECUÇÃO DE PISO TÁTIL, DIMENSÕES 0,50X0,50M COM ESP.3CM, ASSENTADA COM ARGAMASSA DE CIMENTO E AREIA 1:6 (ESP:2,5CM) E REJUNTADA COM ARGAMASSA DE CIMENTO E AREIA 1:4, SOBRE LASTRO DE CONCRETO PRONTO.</v>
          </cell>
          <cell r="C4645" t="str">
            <v>m2</v>
          </cell>
          <cell r="D4645">
            <v>34.474999999999994</v>
          </cell>
          <cell r="E4645">
            <v>27.58</v>
          </cell>
          <cell r="F4645" t="str">
            <v>SINAPI</v>
          </cell>
        </row>
        <row r="4646">
          <cell r="A4646" t="str">
            <v/>
          </cell>
          <cell r="D4646">
            <v>0</v>
          </cell>
        </row>
        <row r="4647">
          <cell r="A4647" t="str">
            <v>301702010</v>
          </cell>
          <cell r="B4647" t="str">
            <v>FORNECIMENTO DE BARRO DE JARDIM (POSTO OBRA NA PRACA DO RECIFE).</v>
          </cell>
          <cell r="C4647" t="str">
            <v>m3</v>
          </cell>
          <cell r="D4647">
            <v>32.5</v>
          </cell>
          <cell r="E4647">
            <v>26</v>
          </cell>
          <cell r="F4647" t="str">
            <v>SINAPI</v>
          </cell>
        </row>
        <row r="4648">
          <cell r="A4648" t="str">
            <v/>
          </cell>
          <cell r="D4648">
            <v>0</v>
          </cell>
        </row>
        <row r="4649">
          <cell r="A4649" t="str">
            <v>301703040</v>
          </cell>
          <cell r="B4649" t="str">
            <v>FORNECIMENTO E PLANTIO DE GRAMA INGLESA (STENOTAPHUM).</v>
          </cell>
          <cell r="C4649" t="str">
            <v>m2</v>
          </cell>
          <cell r="D4649">
            <v>7.5625</v>
          </cell>
          <cell r="E4649">
            <v>6.05</v>
          </cell>
          <cell r="F4649" t="str">
            <v>SINAPI</v>
          </cell>
        </row>
        <row r="4650">
          <cell r="A4650" t="str">
            <v/>
          </cell>
          <cell r="D4650">
            <v>0</v>
          </cell>
        </row>
        <row r="4651">
          <cell r="A4651" t="str">
            <v>301703150</v>
          </cell>
          <cell r="B4651" t="str">
            <v>FORNECIMENTO E PLANTIO DE COQUEIRO (ALTURA DO FUSTE DE 0,60 M),INCLUINDO A PREPARACAO DE COVA DE 40,0 X 40,0 X 40,0 CM, COM BARRO DE JARDIM E ESTRUME BOVINO CURTIDO.</v>
          </cell>
          <cell r="C4651" t="str">
            <v>UD</v>
          </cell>
          <cell r="D4651">
            <v>10.0375</v>
          </cell>
          <cell r="E4651">
            <v>8.0299999999999976</v>
          </cell>
          <cell r="F4651" t="str">
            <v>SINAPI</v>
          </cell>
        </row>
        <row r="4652">
          <cell r="A4652" t="str">
            <v/>
          </cell>
          <cell r="D4652">
            <v>0</v>
          </cell>
        </row>
        <row r="4653">
          <cell r="A4653" t="str">
            <v>301708020</v>
          </cell>
          <cell r="B4653" t="str">
            <v>FORNECIMENTO E ASSENTAMENTO DE CAIXA PRE-MOLDADA PARA AR CONDICIONADO, CAPACIDADE 10000/ 12000 BTU, TIPO PADRAO (ABERTA).</v>
          </cell>
          <cell r="C4653" t="str">
            <v>Un</v>
          </cell>
          <cell r="D4653">
            <v>78.674999999999983</v>
          </cell>
          <cell r="E4653">
            <v>62.94</v>
          </cell>
          <cell r="F4653" t="str">
            <v>SINAPI</v>
          </cell>
        </row>
        <row r="4654">
          <cell r="A4654" t="str">
            <v/>
          </cell>
          <cell r="D4654">
            <v>0</v>
          </cell>
        </row>
        <row r="4655">
          <cell r="A4655" t="str">
            <v>301708030</v>
          </cell>
          <cell r="B4655" t="str">
            <v>FORNECIMENTO E ASSENTAMENTO DE CAIXA PRE-MOLDADA PARA AR CONDICIONADO, CAPACIDADE 21000 BTU TIPO PADRAO (ABERTA).</v>
          </cell>
          <cell r="C4655" t="str">
            <v>Un</v>
          </cell>
          <cell r="D4655">
            <v>128.67500000000001</v>
          </cell>
          <cell r="E4655">
            <v>102.94</v>
          </cell>
          <cell r="F4655" t="str">
            <v>SINAPI</v>
          </cell>
        </row>
        <row r="4656">
          <cell r="A4656" t="str">
            <v/>
          </cell>
          <cell r="D4656">
            <v>0</v>
          </cell>
        </row>
        <row r="4657">
          <cell r="A4657" t="str">
            <v>301802030</v>
          </cell>
          <cell r="B4657" t="str">
            <v>POSTE DE CONCRETO SECCAO DUPLO T, 200/8, COM ENGASTAMENTO DIRETO NO SOLO DE 1,40 M, INCLUSIVE COLOCACAO.</v>
          </cell>
          <cell r="C4657" t="str">
            <v>Un</v>
          </cell>
          <cell r="D4657">
            <v>422.57499999999999</v>
          </cell>
          <cell r="E4657">
            <v>338.06</v>
          </cell>
          <cell r="F4657" t="str">
            <v>SINAPI</v>
          </cell>
        </row>
        <row r="4658">
          <cell r="A4658" t="str">
            <v/>
          </cell>
          <cell r="D4658">
            <v>0</v>
          </cell>
        </row>
        <row r="4659">
          <cell r="A4659" t="str">
            <v>301803010</v>
          </cell>
          <cell r="B4659" t="str">
            <v>ESTRUTURA SECUNDARIA B1 COMPLETA, INCLUSIVE FIXACAO.</v>
          </cell>
          <cell r="C4659" t="str">
            <v>Un</v>
          </cell>
          <cell r="D4659">
            <v>50.337500000000006</v>
          </cell>
          <cell r="E4659">
            <v>40.270000000000003</v>
          </cell>
          <cell r="F4659" t="str">
            <v>SINAPI</v>
          </cell>
        </row>
        <row r="4660">
          <cell r="A4660" t="str">
            <v/>
          </cell>
          <cell r="D4660">
            <v>0</v>
          </cell>
        </row>
        <row r="4661">
          <cell r="A4661" t="str">
            <v>301807080</v>
          </cell>
          <cell r="B4661" t="str">
            <v>JOGO DE BUCHA E ARRUELA DE ALUMINIO DE 4 POL. INCLUSIVE FIXACAO.</v>
          </cell>
          <cell r="C4661" t="str">
            <v>Cj</v>
          </cell>
          <cell r="D4661">
            <v>11.862500000000001</v>
          </cell>
          <cell r="E4661">
            <v>9.49</v>
          </cell>
          <cell r="F4661" t="str">
            <v>SINAPI</v>
          </cell>
        </row>
        <row r="4662">
          <cell r="A4662" t="str">
            <v/>
          </cell>
          <cell r="D4662">
            <v>0</v>
          </cell>
        </row>
        <row r="4663">
          <cell r="A4663" t="str">
            <v>301809030</v>
          </cell>
          <cell r="B4663" t="str">
            <v>FORNECIMENTO E ASSENTAMENTO DE CAIXA PARA MEDICAO TRIFASICA E CAIXA PARA DISJUNTOR TRI-FASICO DE POLICARBONATO E NORYL CINZA, INCLUSIVE BUCHAS PLASTICAS E PARAFUSOS PARA INSTALACAO DAS CAIXAS EM PAREDE (PADRAO CELPE) SEM DISJUNTOR.</v>
          </cell>
          <cell r="C4663" t="str">
            <v>UD</v>
          </cell>
          <cell r="D4663">
            <v>158.625</v>
          </cell>
          <cell r="E4663">
            <v>126.9</v>
          </cell>
          <cell r="F4663" t="str">
            <v>SINAPI</v>
          </cell>
        </row>
        <row r="4664">
          <cell r="A4664" t="str">
            <v/>
          </cell>
          <cell r="D4664">
            <v>0</v>
          </cell>
        </row>
        <row r="4665">
          <cell r="A4665" t="str">
            <v>301809075</v>
          </cell>
          <cell r="B4665" t="str">
            <v>FORNECIMENTO E INSTALAÇÃO DE ATERRAMENTO DO QUADRO DE MEDIÇÃO, COM 01 HASTE DE ATERRAMENTO TIPO COPPERWELD DE 5/8"X2,4M COM CONECTOR, CABO DE COBRE NÚ 25MM² E ELETRODUTO DE PVC RÍGIDO DE 3/4".</v>
          </cell>
          <cell r="C4665" t="str">
            <v>Cj</v>
          </cell>
          <cell r="D4665">
            <v>56.4375</v>
          </cell>
          <cell r="E4665">
            <v>45.15</v>
          </cell>
          <cell r="F4665" t="str">
            <v>SINAPI</v>
          </cell>
        </row>
        <row r="4666">
          <cell r="A4666" t="str">
            <v/>
          </cell>
          <cell r="D4666">
            <v>0</v>
          </cell>
        </row>
        <row r="4667">
          <cell r="A4667" t="str">
            <v>301809085</v>
          </cell>
          <cell r="B4667" t="str">
            <v>FORNECIMENTO E INSTALAÇÃO DE ATERRAMENTO DO NEUTRO COM 03 HASTES DE ATERRAMENTO TIPO COPPERWELD DE 5/8"X2,4M COM CONECTORES INTERLIGADAS EM TRIÂNGULO COM DISTÂNCIA ENTRE AS MESMAS DE 3m E CABO DE COBRE NÚ 25MM².</v>
          </cell>
          <cell r="C4667" t="str">
            <v>Cj</v>
          </cell>
          <cell r="D4667">
            <v>273</v>
          </cell>
          <cell r="E4667">
            <v>218.4</v>
          </cell>
          <cell r="F4667" t="str">
            <v>SINAPI</v>
          </cell>
        </row>
        <row r="4668">
          <cell r="A4668" t="str">
            <v/>
          </cell>
          <cell r="D4668">
            <v>0</v>
          </cell>
        </row>
        <row r="4669">
          <cell r="A4669" t="str">
            <v>301813020</v>
          </cell>
          <cell r="B4669" t="str">
            <v>ELETRODUTO DE PVC RIGIDO ROSQUEAVEL DE 3/4 POL.,COM LUVA DE ROSCA INTERNA, INCLUSIVE ASSENTAMENTO EM LAJES.</v>
          </cell>
          <cell r="C4669" t="str">
            <v>m</v>
          </cell>
          <cell r="D4669">
            <v>4.25</v>
          </cell>
          <cell r="E4669">
            <v>3.4</v>
          </cell>
          <cell r="F4669" t="str">
            <v>SINAPI</v>
          </cell>
        </row>
        <row r="4670">
          <cell r="A4670" t="str">
            <v/>
          </cell>
          <cell r="D4670">
            <v>0</v>
          </cell>
        </row>
        <row r="4671">
          <cell r="A4671" t="str">
            <v>301813030</v>
          </cell>
          <cell r="B4671" t="str">
            <v>ELETRODUTO DE PVC RIGIDO ROSQUEAVEL DE 1POL., COM LUVA DE ROSCA INTERNA,INCLUSIVE ASSENTAMENTO EM LAJES.</v>
          </cell>
          <cell r="C4671" t="str">
            <v>m</v>
          </cell>
          <cell r="D4671">
            <v>7.6</v>
          </cell>
          <cell r="E4671">
            <v>6.08</v>
          </cell>
          <cell r="F4671" t="str">
            <v>SINAPI</v>
          </cell>
        </row>
        <row r="4672">
          <cell r="A4672" t="str">
            <v/>
          </cell>
          <cell r="D4672">
            <v>0</v>
          </cell>
        </row>
        <row r="4673">
          <cell r="A4673" t="str">
            <v>301813120</v>
          </cell>
          <cell r="B4673" t="str">
            <v>ELETRODUTO DE PVC RIGIDO ROSQUEAVEL DE 3/4 POL., COM LUVA DE ROSCA INTERNA, ASSENTADO EM VALAS COM PROFUNDIDADE DE 0,60M, INCLUSIVE ESCAVACAO E REATERRO.</v>
          </cell>
          <cell r="C4673" t="str">
            <v>m</v>
          </cell>
          <cell r="D4673">
            <v>9.9875000000000007</v>
          </cell>
          <cell r="E4673">
            <v>7.99</v>
          </cell>
          <cell r="F4673" t="str">
            <v>SINAPI</v>
          </cell>
        </row>
        <row r="4674">
          <cell r="A4674" t="str">
            <v/>
          </cell>
          <cell r="D4674">
            <v>0</v>
          </cell>
        </row>
        <row r="4675">
          <cell r="A4675" t="str">
            <v>301813130</v>
          </cell>
          <cell r="B4675" t="str">
            <v>ELETRODUTO DE PVC RIGIDO ROSQUEAVEL DE 1POL., COM LUVA DE ROSCA INTERNA, ASSENTADO EM VALAS COM PROFUNDIDADE DE 0,60M, INCLUSIVE ESCAVACAO E REATERRO.</v>
          </cell>
          <cell r="C4675" t="str">
            <v>m</v>
          </cell>
          <cell r="D4675">
            <v>13.225</v>
          </cell>
          <cell r="E4675">
            <v>10.58</v>
          </cell>
          <cell r="F4675" t="str">
            <v>SINAPI</v>
          </cell>
        </row>
        <row r="4676">
          <cell r="A4676" t="str">
            <v/>
          </cell>
          <cell r="D4676">
            <v>0</v>
          </cell>
        </row>
        <row r="4677">
          <cell r="A4677" t="str">
            <v>301813140</v>
          </cell>
          <cell r="B4677" t="str">
            <v>ELETRODUTO DE PVC RIGIDO ROSQUEAVEL DE 1 1/2 POL., COM LUVA DE ROSCA INTERNA, ASSENTADO EM VALAS COM PROFUNDIDADE DE 0,60M, INCLUSIVE ESCAVACAO E REATERRO.</v>
          </cell>
          <cell r="C4677" t="str">
            <v>m</v>
          </cell>
          <cell r="D4677">
            <v>16.375</v>
          </cell>
          <cell r="E4677">
            <v>13.1</v>
          </cell>
          <cell r="F4677" t="str">
            <v>SINAPI</v>
          </cell>
        </row>
        <row r="4678">
          <cell r="A4678" t="str">
            <v/>
          </cell>
          <cell r="D4678">
            <v>0</v>
          </cell>
        </row>
        <row r="4679">
          <cell r="A4679" t="str">
            <v>301813150</v>
          </cell>
          <cell r="B4679" t="str">
            <v>ELETRODUTO DE PVC RIGIDO ROSQUEAVEL DE 2POL., COM LUVA DE ROSCA INTERNA, ASSENTADO EM VALAS COM PROFUNDIDADE DE 0,60M, INCLUSIVE ESCAVACAO E REATERRO.</v>
          </cell>
          <cell r="C4679" t="str">
            <v>m</v>
          </cell>
          <cell r="D4679">
            <v>19.925000000000001</v>
          </cell>
          <cell r="E4679">
            <v>15.94</v>
          </cell>
          <cell r="F4679" t="str">
            <v>SINAPI</v>
          </cell>
        </row>
        <row r="4680">
          <cell r="A4680" t="str">
            <v/>
          </cell>
          <cell r="D4680">
            <v>0</v>
          </cell>
        </row>
        <row r="4681">
          <cell r="A4681" t="str">
            <v>301813160</v>
          </cell>
          <cell r="B4681" t="str">
            <v>ELETRODUTO DE PVC RIGIDO ROSQUEAVEL DE 3POL., COM LUVA DE ROSCA INTERNA, ASSENTADO EM VALAS COM PROFUNDIDADE DE 0,60M, INCLUSIVE ESCAVACAO E REATERRO.</v>
          </cell>
          <cell r="C4681" t="str">
            <v>m</v>
          </cell>
          <cell r="D4681">
            <v>35.799999999999997</v>
          </cell>
          <cell r="E4681">
            <v>28.64</v>
          </cell>
          <cell r="F4681" t="str">
            <v>SINAPI</v>
          </cell>
        </row>
        <row r="4682">
          <cell r="A4682" t="str">
            <v/>
          </cell>
          <cell r="D4682">
            <v>0</v>
          </cell>
        </row>
        <row r="4683">
          <cell r="A4683" t="str">
            <v>301813170</v>
          </cell>
          <cell r="B4683" t="str">
            <v>ELETRODUTO DE PVC RIGIDO ROSQUEAVEL DE 4POL., COM LUVA DE ROSCA INTERNA, ASSENTADO EM VALAS COM PROFUNDIDADE DE 0,60M, INCLUSIVE ESCAVACAO E REATERRO.</v>
          </cell>
          <cell r="C4683" t="str">
            <v>m</v>
          </cell>
          <cell r="D4683">
            <v>38.4375</v>
          </cell>
          <cell r="E4683">
            <v>30.75</v>
          </cell>
          <cell r="F4683" t="str">
            <v>SINAPI</v>
          </cell>
        </row>
        <row r="4684">
          <cell r="A4684" t="str">
            <v/>
          </cell>
          <cell r="D4684">
            <v>0</v>
          </cell>
        </row>
        <row r="4685">
          <cell r="A4685" t="str">
            <v>301814010</v>
          </cell>
          <cell r="B4685" t="str">
            <v>CURVA DE PVC RIGIDO ROSQUEAVEL DE 3/4 POL., COM LUVA DE ROSCA INTERNA, INCLUSIVE ASSENTAMENTO.</v>
          </cell>
          <cell r="C4685" t="str">
            <v>Un</v>
          </cell>
          <cell r="D4685">
            <v>5.3375000000000004</v>
          </cell>
          <cell r="E4685">
            <v>4.2699999999999996</v>
          </cell>
          <cell r="F4685" t="str">
            <v>SINAPI</v>
          </cell>
        </row>
        <row r="4686">
          <cell r="A4686" t="str">
            <v/>
          </cell>
          <cell r="D4686">
            <v>0</v>
          </cell>
        </row>
        <row r="4687">
          <cell r="A4687" t="str">
            <v>301814020</v>
          </cell>
          <cell r="B4687" t="str">
            <v>CURVA DE PVC RIGIDO ROSQUEAVEL DE 1 POL., COM LUVA DE ROSCA INTERNA, INCLUSIVE ASSENTAMENTO.</v>
          </cell>
          <cell r="C4687" t="str">
            <v>Un</v>
          </cell>
          <cell r="D4687">
            <v>7.4124999999999988</v>
          </cell>
          <cell r="E4687">
            <v>5.93</v>
          </cell>
          <cell r="F4687" t="str">
            <v>SINAPI</v>
          </cell>
        </row>
        <row r="4688">
          <cell r="A4688" t="str">
            <v/>
          </cell>
          <cell r="D4688">
            <v>0</v>
          </cell>
        </row>
        <row r="4689">
          <cell r="A4689" t="str">
            <v>301814050</v>
          </cell>
          <cell r="B4689" t="str">
            <v>CURVA DE PVC RIGIDO ROSQUEAVEL DE 2 POL., COM LUVA DE ROSCA INTERNA, INCLUSIVE ASSENTAMENTO.</v>
          </cell>
          <cell r="C4689" t="str">
            <v>Un</v>
          </cell>
          <cell r="D4689">
            <v>21.637499999999999</v>
          </cell>
          <cell r="E4689">
            <v>17.309999999999999</v>
          </cell>
          <cell r="F4689" t="str">
            <v>SINAPI</v>
          </cell>
        </row>
        <row r="4690">
          <cell r="A4690" t="str">
            <v/>
          </cell>
          <cell r="D4690">
            <v>0</v>
          </cell>
        </row>
        <row r="4691">
          <cell r="A4691" t="str">
            <v>301815020</v>
          </cell>
          <cell r="B4691" t="str">
            <v>CAIXA 4 X 4 POL. TIGREFLEX OU SIMILAR, INCLUSIVE ASSENTAMENTO.</v>
          </cell>
          <cell r="C4691" t="str">
            <v>Un</v>
          </cell>
          <cell r="D4691">
            <v>5.3624999999999998</v>
          </cell>
          <cell r="E4691">
            <v>4.29</v>
          </cell>
          <cell r="F4691" t="str">
            <v>SINAPI</v>
          </cell>
        </row>
        <row r="4692">
          <cell r="A4692" t="str">
            <v/>
          </cell>
          <cell r="D4692">
            <v>0</v>
          </cell>
        </row>
        <row r="4693">
          <cell r="A4693" t="str">
            <v>301815021</v>
          </cell>
          <cell r="B4693" t="str">
            <v>FORNECIMENTO E COLOCAÇÃO DE CAIXA DE PASSAGEM ELÉTRICA 20X20CM</v>
          </cell>
          <cell r="C4693" t="str">
            <v>Un</v>
          </cell>
          <cell r="D4693">
            <v>35.65</v>
          </cell>
          <cell r="E4693">
            <v>28.52</v>
          </cell>
          <cell r="F4693" t="str">
            <v>SINAPI</v>
          </cell>
        </row>
        <row r="4694">
          <cell r="A4694" t="str">
            <v/>
          </cell>
          <cell r="D4694">
            <v>0</v>
          </cell>
        </row>
        <row r="4695">
          <cell r="A4695" t="str">
            <v>301818050</v>
          </cell>
          <cell r="B4695" t="str">
            <v>INTERRUPTOR DE EMBUTIR DE DUAS SECCOES CONJUGADO COM TOMADA, PARA CAIXA DE 4 X 2 POL.,COM PLACA, 10A, 250V, PIAL (LINHA SILENTOQUE) OU SIMILAR, INCLUSIVE INSTALACAO.</v>
          </cell>
          <cell r="C4695" t="str">
            <v>Un</v>
          </cell>
          <cell r="D4695">
            <v>17.362500000000001</v>
          </cell>
          <cell r="E4695">
            <v>13.89</v>
          </cell>
          <cell r="F4695" t="str">
            <v>SINAPI</v>
          </cell>
        </row>
        <row r="4696">
          <cell r="A4696" t="str">
            <v/>
          </cell>
          <cell r="D4696">
            <v>0</v>
          </cell>
        </row>
        <row r="4697">
          <cell r="A4697" t="str">
            <v>301819041</v>
          </cell>
          <cell r="B4697" t="str">
            <v>CABO DE COBRE,TEMPERA MOLE,ENCORDOAMENTO CLASSE 2, ISOLAMENTO DE PVC - 70 C, TIPO BWF,750V FOREPLAST OU SIMILAR, S.M. - 10MM2, INCLUSIVE INSTALACAO EM ELETRODUTO.</v>
          </cell>
          <cell r="C4697" t="str">
            <v>m</v>
          </cell>
          <cell r="D4697">
            <v>6.0250000000000004</v>
          </cell>
          <cell r="E4697">
            <v>4.82</v>
          </cell>
          <cell r="F4697" t="str">
            <v>SINAPI</v>
          </cell>
        </row>
        <row r="4698">
          <cell r="A4698" t="str">
            <v/>
          </cell>
          <cell r="D4698">
            <v>0</v>
          </cell>
        </row>
        <row r="4699">
          <cell r="A4699" t="str">
            <v>301819048</v>
          </cell>
          <cell r="B4699" t="str">
            <v>CABO DE COBRE (1 CONDUTOR), TEMPERA MOLE, ENCORDOAMENTO CLASSE 2,ISOLAMENTO DE PVC - FLAME RESISTANT - 70 C, 0,6/1 KV, COBERTURA DE PVC - ST1, FORENAX OU SIMILAR, S.M. - 4 MM2, INCLUSIVE INSTALACAO EM ELETRODUTO.</v>
          </cell>
          <cell r="C4699" t="str">
            <v>m</v>
          </cell>
          <cell r="D4699">
            <v>4.3874999999999993</v>
          </cell>
          <cell r="E4699">
            <v>3.51</v>
          </cell>
          <cell r="F4699" t="str">
            <v>SINAPI</v>
          </cell>
        </row>
        <row r="4700">
          <cell r="A4700" t="str">
            <v/>
          </cell>
          <cell r="D4700">
            <v>0</v>
          </cell>
        </row>
        <row r="4701">
          <cell r="A4701" t="str">
            <v>301819049</v>
          </cell>
          <cell r="B4701" t="str">
            <v>CABO DE COBRE (1 CONDUTOR), TEMPERA MOLE, ENCORDOAMENTO CLASSE 2,ISOLAMENTO DE PVC - FLAME RESISTANT - 70 C, 0,6/1 KV, COBERTURA DE PVC - ST1, FORENAX OU SIMILAR, S.M. - 6 MM2, INCLUSIVE INSTALACAO EM ELETRODUTO.</v>
          </cell>
          <cell r="C4701" t="str">
            <v>m</v>
          </cell>
          <cell r="D4701">
            <v>5.6625000000000005</v>
          </cell>
          <cell r="E4701">
            <v>4.53</v>
          </cell>
          <cell r="F4701" t="str">
            <v>SINAPI</v>
          </cell>
        </row>
        <row r="4702">
          <cell r="A4702" t="str">
            <v/>
          </cell>
          <cell r="D4702">
            <v>0</v>
          </cell>
        </row>
        <row r="4703">
          <cell r="A4703" t="str">
            <v>301819050</v>
          </cell>
          <cell r="B4703" t="str">
            <v>CABO DE COBRE (1 CONDUTOR), TEMPERA MOLE, ENCORDOAMENTO CLASSE 2,ISOLAMENTO DE PVC - FLAME RESISTANT - 70 C, 0,6/1 KV, COBERTURA DE PVC - ST1, FORENAX OU SIMILAR, S.M. - 10 MM2, INCLUSIVE INSTALACAO EM ELETRODUTO.</v>
          </cell>
          <cell r="C4703" t="str">
            <v>m</v>
          </cell>
          <cell r="D4703">
            <v>8.0749999999999975</v>
          </cell>
          <cell r="E4703">
            <v>6.46</v>
          </cell>
          <cell r="F4703" t="str">
            <v>SINAPI</v>
          </cell>
        </row>
        <row r="4704">
          <cell r="A4704" t="str">
            <v/>
          </cell>
          <cell r="D4704">
            <v>0</v>
          </cell>
        </row>
        <row r="4705">
          <cell r="A4705" t="str">
            <v>301819060</v>
          </cell>
          <cell r="B4705" t="str">
            <v>CABO DE COBRE (1 CONDUTOR), TEMPERA MOLE, ENCORDOAMENTO CLASSE 2,ISOLAMENTO DE PVC - FLAME RESISTANT - 70 C, 0,6/1 KV, COBERTURA DE PVC - ST1, FORENAX OU SIMILAR, S.M. - 16 MM2, INCLUSIVE INSTALACAO EM ELETRODUTO.</v>
          </cell>
          <cell r="C4705" t="str">
            <v>m</v>
          </cell>
          <cell r="D4705">
            <v>11.725</v>
          </cell>
          <cell r="E4705">
            <v>9.3800000000000008</v>
          </cell>
          <cell r="F4705" t="str">
            <v>SINAPI</v>
          </cell>
        </row>
        <row r="4706">
          <cell r="A4706" t="str">
            <v/>
          </cell>
          <cell r="D4706">
            <v>0</v>
          </cell>
        </row>
        <row r="4707">
          <cell r="A4707" t="str">
            <v>301819070</v>
          </cell>
          <cell r="B4707" t="str">
            <v>CABO DE COBRE (1 CONDUTOR), TEMPERA MOLE, ENCORDOAMENTO CLASSE 2,ISOLAMENTO DE PVC - FLAME RESISTANT - 70 C, 0,6/1 KV, COBERTURA DE PVC - ST1, FORENAX OU SIMILAR, S.M. - 25 MM2, INCLUSIVE INSTALACAO EM ELETRODUTO.</v>
          </cell>
          <cell r="C4707" t="str">
            <v>m</v>
          </cell>
          <cell r="D4707">
            <v>17.212499999999999</v>
          </cell>
          <cell r="E4707">
            <v>13.77</v>
          </cell>
          <cell r="F4707" t="str">
            <v>SINAPI</v>
          </cell>
        </row>
        <row r="4708">
          <cell r="A4708" t="str">
            <v/>
          </cell>
          <cell r="D4708">
            <v>0</v>
          </cell>
        </row>
        <row r="4709">
          <cell r="A4709" t="str">
            <v>301820010</v>
          </cell>
          <cell r="B4709" t="str">
            <v>DISJUNTOR MONOPOLAR TERMOMAGNETICO ATE 30A, 220V, PIAL OU SIMILAR, INCLUSIVE INSTALACAO EM QUADRO DE DISTRIBUICAO.</v>
          </cell>
          <cell r="C4709" t="str">
            <v>Un</v>
          </cell>
          <cell r="D4709">
            <v>11.8375</v>
          </cell>
          <cell r="E4709">
            <v>9.4700000000000006</v>
          </cell>
          <cell r="F4709" t="str">
            <v>SINAPI</v>
          </cell>
        </row>
        <row r="4710">
          <cell r="A4710" t="str">
            <v/>
          </cell>
          <cell r="D4710">
            <v>0</v>
          </cell>
        </row>
        <row r="4711">
          <cell r="A4711" t="str">
            <v>301820030</v>
          </cell>
          <cell r="B4711" t="str">
            <v>DISJUNTOR TRIPOLAR TERMOMAGNETICO ATE 50A, 380V, PIAL OU SIMILAR, INCLUSIVE INSTALACAO EM QUADRO DE DISTRIBUICAO.</v>
          </cell>
          <cell r="C4711" t="str">
            <v>UD</v>
          </cell>
          <cell r="D4711">
            <v>61.662500000000001</v>
          </cell>
          <cell r="E4711">
            <v>49.33</v>
          </cell>
          <cell r="F4711" t="str">
            <v>SINAPI</v>
          </cell>
        </row>
        <row r="4712">
          <cell r="A4712" t="str">
            <v/>
          </cell>
          <cell r="D4712">
            <v>0</v>
          </cell>
        </row>
        <row r="4713">
          <cell r="A4713" t="str">
            <v>301820040</v>
          </cell>
          <cell r="B4713" t="str">
            <v>DISJUNTOR TRIPOLAR TERMOMAGNETICO DE 60 A 100A, 380V, PIAL OU SIMILAR, INCLUSIVE INSTALACAO EM QUADRO DE DISTRIBUICAO.</v>
          </cell>
          <cell r="C4713" t="str">
            <v>Un</v>
          </cell>
          <cell r="D4713">
            <v>83.387500000000003</v>
          </cell>
          <cell r="E4713">
            <v>66.709999999999994</v>
          </cell>
          <cell r="F4713" t="str">
            <v>SINAPI</v>
          </cell>
        </row>
        <row r="4714">
          <cell r="A4714" t="str">
            <v/>
          </cell>
          <cell r="D4714">
            <v>0</v>
          </cell>
        </row>
        <row r="4715">
          <cell r="A4715" t="str">
            <v>301821110</v>
          </cell>
          <cell r="B4715" t="str">
            <v>QUADRO DE DISTRIBUICAO EM RESINA TERMOPLASTICA DE EMBUTIR, COM PORTA, SEM BARRAMENTO PARA ATE 3 CIRCUITOS MONOPOLARES, REF. CDEC-3E, CEMAR OU SIMILAR, INCLUSIVE INSTALACAO.</v>
          </cell>
          <cell r="C4715" t="str">
            <v>Un</v>
          </cell>
          <cell r="D4715">
            <v>38.975000000000001</v>
          </cell>
          <cell r="E4715">
            <v>31.18</v>
          </cell>
          <cell r="F4715" t="str">
            <v>SINAPI</v>
          </cell>
        </row>
        <row r="4716">
          <cell r="A4716" t="str">
            <v/>
          </cell>
          <cell r="D4716">
            <v>0</v>
          </cell>
        </row>
        <row r="4717">
          <cell r="A4717" t="str">
            <v>301821120</v>
          </cell>
          <cell r="B4717" t="str">
            <v>QUADRO DE DISTRIBUICAO EM RESINA TERMOPLASTICA DE EMBUTIR,COM PORTA, SEM BARRAMENTO, PARA ATE 6 CIRCUITOS MONOPOLARES, REF. CDEC-6E, CEMAR OU SIMILAR, INCLUSIVE INSTALACAO.</v>
          </cell>
          <cell r="C4717" t="str">
            <v>Un</v>
          </cell>
          <cell r="D4717">
            <v>48.85</v>
          </cell>
          <cell r="E4717">
            <v>39.08</v>
          </cell>
          <cell r="F4717" t="str">
            <v>SINAPI</v>
          </cell>
        </row>
        <row r="4718">
          <cell r="A4718" t="str">
            <v/>
          </cell>
          <cell r="D4718">
            <v>0</v>
          </cell>
        </row>
        <row r="4719">
          <cell r="A4719" t="str">
            <v>301821150</v>
          </cell>
          <cell r="B4719" t="str">
            <v>QUADRO DE DISTRIBUICAO METALICO DE EMBUTIR,C/ PORTA, BARRAMENTO, CHAVE GERAL E PLACA DE NEUTRO PARA ATE 12 CIRCUITOS MONOPOLARES, REF. QDETN-12, CEMAR OU SIMILAR, INCLUSIVE INSTALACAO.</v>
          </cell>
          <cell r="C4719" t="str">
            <v>UD</v>
          </cell>
          <cell r="D4719">
            <v>148.3125</v>
          </cell>
          <cell r="E4719">
            <v>118.65</v>
          </cell>
          <cell r="F4719" t="str">
            <v>SINAPI</v>
          </cell>
        </row>
        <row r="4720">
          <cell r="A4720" t="str">
            <v/>
          </cell>
          <cell r="D4720">
            <v>0</v>
          </cell>
        </row>
        <row r="4721">
          <cell r="A4721" t="str">
            <v>301821160</v>
          </cell>
          <cell r="B4721" t="str">
            <v>QUADRO DE DISTRIBUICAO METALICO DE EMBUTIR,C/ PORTA, BARRAMENTO, CHAVE GERAL E PLACA DE NEUTRO PARA ATE 20 CIRCUITOS MONOPOLARES, REF. QDETN-20, CEMAR OU SIMILAR, INCLUSIVE INSTALACAO.</v>
          </cell>
          <cell r="C4721" t="str">
            <v>Un</v>
          </cell>
          <cell r="D4721">
            <v>237.33750000000001</v>
          </cell>
          <cell r="E4721">
            <v>189.87</v>
          </cell>
          <cell r="F4721" t="str">
            <v>SINAPI</v>
          </cell>
        </row>
        <row r="4722">
          <cell r="A4722" t="str">
            <v/>
          </cell>
          <cell r="D4722">
            <v>0</v>
          </cell>
        </row>
        <row r="4723">
          <cell r="A4723" t="str">
            <v>301821170</v>
          </cell>
          <cell r="B4723" t="str">
            <v>QUADRO DE DISTRIBUICAO METALICO DE EMBUTIR,C/ PORTA, BARRAMENTO, CHAVE GERAL E PLACA DE NEUTRO PARA ATE 32 CIRCUITOS MONOPOLARES, REF. QDETN-32, CEMAR OU SIMILAR, INCLUSIVE INSTALACAO.</v>
          </cell>
          <cell r="C4723" t="str">
            <v>Un</v>
          </cell>
          <cell r="D4723">
            <v>304.6875</v>
          </cell>
          <cell r="E4723">
            <v>243.75</v>
          </cell>
          <cell r="F4723" t="str">
            <v>SINAPI</v>
          </cell>
        </row>
        <row r="4724">
          <cell r="A4724" t="str">
            <v/>
          </cell>
          <cell r="D4724">
            <v>0</v>
          </cell>
        </row>
        <row r="4725">
          <cell r="A4725" t="str">
            <v>301822010</v>
          </cell>
          <cell r="B4725" t="str">
            <v>PONTO DE LUZ EM TETO OU PAREDE, INCLUINDO CAIXA 4 X 4 POL. TIGREFLEX OU SIMILAR, TUBULACAO PVC RIGIDO E FIACAO, ATE O QUADRO DE DISTRIBUICAO.</v>
          </cell>
          <cell r="C4725" t="str">
            <v>Pt</v>
          </cell>
          <cell r="D4725">
            <v>54.8125</v>
          </cell>
          <cell r="E4725">
            <v>43.85</v>
          </cell>
          <cell r="F4725" t="str">
            <v>SINAPI</v>
          </cell>
        </row>
        <row r="4726">
          <cell r="A4726" t="str">
            <v/>
          </cell>
          <cell r="D4726">
            <v>0</v>
          </cell>
        </row>
        <row r="4727">
          <cell r="A4727" t="str">
            <v>301822020</v>
          </cell>
          <cell r="B4727" t="str">
            <v>PONTO DE INTERRUPTOR DE UMA SECCAO, PIAL OU SIMILAR,INCLUSIVE TUBULACAO PVC RIGIDO, FIACAO, CX. 4 X 2 POL. TIGREFLEX OU SIMILAR PLACA E DEMAIS ACESSORIOS, ATE O PONTO DE LUZ.</v>
          </cell>
          <cell r="C4727" t="str">
            <v>Pt</v>
          </cell>
          <cell r="D4727">
            <v>48.137500000000003</v>
          </cell>
          <cell r="E4727">
            <v>38.51</v>
          </cell>
          <cell r="F4727" t="str">
            <v>SINAPI</v>
          </cell>
        </row>
        <row r="4728">
          <cell r="A4728" t="str">
            <v/>
          </cell>
          <cell r="D4728">
            <v>0</v>
          </cell>
        </row>
        <row r="4729">
          <cell r="A4729" t="str">
            <v>301822030</v>
          </cell>
          <cell r="B4729" t="str">
            <v>PONTO DE INTERRUPTOR DE 2 SECCOES, PIAL OU SIMILAR, INCLUSIVE TUBULACAO PVC RIGIDO, FIACAO CAIXA 4 X 2 POL. TIGREFLEX OU SIMILAR, PLACA E DEMAIS ACESSORIOS, ATE O PONTO DE LUZ.</v>
          </cell>
          <cell r="C4729" t="str">
            <v>Pt</v>
          </cell>
          <cell r="D4729">
            <v>72.962499999999977</v>
          </cell>
          <cell r="E4729">
            <v>58.37</v>
          </cell>
          <cell r="F4729" t="str">
            <v>SINAPI</v>
          </cell>
        </row>
        <row r="4730">
          <cell r="A4730" t="str">
            <v/>
          </cell>
          <cell r="D4730">
            <v>0</v>
          </cell>
        </row>
        <row r="4731">
          <cell r="A4731" t="str">
            <v>301822040</v>
          </cell>
          <cell r="B4731" t="str">
            <v>PONTO DE INTERRUPTOR DE 3 SECCOES, PIAL OU SIMILAR, INCLUSIVE TUBULACAO PVC RIGIDO, FIACAO CAIXA 4 X 2 POL. TIGREFLEX OU SIMILAR, PLACA E DEMAIS ACESSORIOS, ATE O PONTO DE LUZ.</v>
          </cell>
          <cell r="C4731" t="str">
            <v>Pt</v>
          </cell>
          <cell r="D4731">
            <v>90.424999999999997</v>
          </cell>
          <cell r="E4731">
            <v>72.34</v>
          </cell>
          <cell r="F4731" t="str">
            <v>SINAPI</v>
          </cell>
        </row>
        <row r="4732">
          <cell r="A4732" t="str">
            <v/>
          </cell>
          <cell r="D4732">
            <v>0</v>
          </cell>
        </row>
        <row r="4733">
          <cell r="A4733" t="str">
            <v>301822060</v>
          </cell>
          <cell r="B4733" t="str">
            <v>PONTO DE TOMADA UNIV.(2P+1 T) PIAL OU SIMILAR INCLUSIVE TUBULACAO PVC RIGIDO, FIACAO, CAIXA 4 X 2 POL. TIGREFLEX OU SIMILAR, PLACA E DEMAIS ACESSORIOS, ATE O PONTO DE LUZ OU QUADRO DE DISTRIBUICAO.</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PONTO DE CAMPAINHA, INCLUSIVE CAIXA, CIGARRA, BOTAO, ESPELHO, TUBULACAO PVC RIGIDO, FIACAO E DEMAIS ACESSORIOS, ATE QUADRO DE DISTRIBUICAO.</v>
          </cell>
          <cell r="C4737" t="str">
            <v>Pt</v>
          </cell>
          <cell r="D4737">
            <v>129.53749999999999</v>
          </cell>
          <cell r="E4737">
            <v>103.63</v>
          </cell>
          <cell r="F4737" t="str">
            <v>SINAPI</v>
          </cell>
        </row>
        <row r="4738">
          <cell r="A4738" t="str">
            <v/>
          </cell>
          <cell r="D4738">
            <v>0</v>
          </cell>
        </row>
        <row r="4739">
          <cell r="A4739" t="str">
            <v>301822111</v>
          </cell>
          <cell r="B4739" t="str">
            <v>PONTO DE INTERRUPTOR DE UMA SEÇÃO COM TOMADA UNIVERSAL 2P, PIAL OU SIMILAR, INCLUSIVE TUBULAÇÃO DE PVC RÍGIDO, FIAÇÃO, CAIXA 4X2", TIGREFLEX OU SIMILAR, PLACA E DEMAIS ACESSÓRIOS, ATÉ O PONTO DE LUZ OU QUADRO DE DISTRIBUIÇÃO.</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PONTO DE LÓGICA SECO, EM CONDULETES METÁLICOS, INCLUSIVE ELETRODUTOS DE PVC RÍGIDO ROSCÁVEL 3/4" COM 9,00M, LUVAS E CURVAS EM PVC, ABRAÇADEIRAS TIPO "D", BUCHAS E ARRUELAS DE ALUMÍNIO (INSTALAÇÃO APARENTE)</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CAIXA DE PASSAGEM SUBTERRANEA COM DIMENSOES INTERNAS 0,40 X 0,40 M, ALTURA 0,60 M, SOBRE CAMADA DE BRITA COM 0.10 M DE ESPESSURA, PAREDES EM ALVENARIA E LAJE DE TAMPA EM CONCRETO ARMADO, INCLUSIVE ESCAVACAO, REMOCAO E REATERRO.</v>
          </cell>
          <cell r="C4749" t="str">
            <v>Un</v>
          </cell>
          <cell r="D4749">
            <v>63.5625</v>
          </cell>
          <cell r="E4749">
            <v>50.85</v>
          </cell>
          <cell r="F4749" t="str">
            <v>SINAPI</v>
          </cell>
        </row>
        <row r="4750">
          <cell r="A4750" t="str">
            <v/>
          </cell>
          <cell r="D4750">
            <v>0</v>
          </cell>
        </row>
        <row r="4751">
          <cell r="A4751" t="str">
            <v>301824020</v>
          </cell>
          <cell r="B4751" t="str">
            <v>CAIXA DE PASSAGEM SUBTERRANEA PARA ENTRADA DE REDE TELEFONICA,TIPO R1 (ATE 35 PONTOS), COM DIMENSOES INTERNAS 0,60 X 0,35 M, ALTURA 0,50 M,PAREDES EM ALVENARIA, LAJE DE TAMPA E FUNDO EM CONCRETO,INCLUSIVE ESCAVACAO, REMOCAO E REATERRO.</v>
          </cell>
          <cell r="C4751" t="str">
            <v>Un</v>
          </cell>
          <cell r="D4751">
            <v>69.837499999999991</v>
          </cell>
          <cell r="E4751">
            <v>55.87</v>
          </cell>
          <cell r="F4751" t="str">
            <v>SINAPI</v>
          </cell>
        </row>
        <row r="4752">
          <cell r="A4752" t="str">
            <v/>
          </cell>
          <cell r="D4752">
            <v>0</v>
          </cell>
        </row>
        <row r="4753">
          <cell r="A4753" t="str">
            <v>301824050</v>
          </cell>
          <cell r="B4753" t="str">
            <v>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LUMINARIA TIPO SOBREPOR,ABERTA, PARA 2 LAMPADAS FLUORES. DE 20W,REF. TMS-500 PHILLIPS OU SIM., INCLUSIVE REATOR ALTO FATOR DE POTENCIA LAMPADAS, DEMAIS ACESSORIOS E INSTALACAO.</v>
          </cell>
          <cell r="C4755" t="str">
            <v>Cj</v>
          </cell>
          <cell r="D4755">
            <v>99.162499999999994</v>
          </cell>
          <cell r="E4755">
            <v>79.33</v>
          </cell>
          <cell r="F4755" t="str">
            <v>SINAPI</v>
          </cell>
        </row>
        <row r="4756">
          <cell r="A4756" t="str">
            <v/>
          </cell>
          <cell r="D4756">
            <v>0</v>
          </cell>
        </row>
        <row r="4757">
          <cell r="A4757" t="str">
            <v>301825030</v>
          </cell>
          <cell r="B4757" t="str">
            <v>LUMINARIA TIPO SOBREPOR, ABERTA, PARA 1 LAMPADA FLUORES. DE 40 W,REF. TMS-500 PHILLIPS OU SIM., INCLUSIVE REATOR ALTO FATOR DE POTENCIA LAMPADA, DEMAIS ACESSORIOS E INSTALACAO.</v>
          </cell>
          <cell r="C4757" t="str">
            <v>Cj</v>
          </cell>
          <cell r="D4757">
            <v>73.2</v>
          </cell>
          <cell r="E4757">
            <v>58.56</v>
          </cell>
          <cell r="F4757" t="str">
            <v>SINAPI</v>
          </cell>
        </row>
        <row r="4758">
          <cell r="A4758" t="str">
            <v/>
          </cell>
          <cell r="D4758">
            <v>0</v>
          </cell>
        </row>
        <row r="4759">
          <cell r="A4759" t="str">
            <v>301825040</v>
          </cell>
          <cell r="B4759" t="str">
            <v>LUMINARIA TIPO SOBREPOR,ABERTA,PARA 02 LAMPADAS FLUORES. DE 40W,REF. TMS-500 PHILLIPS OU SIM., INCLUSIVE REATOR ALTO FATOR DE POTENCIA LAMPADAS, DEMAIS ACESSORIOS E INSTALACAO.</v>
          </cell>
          <cell r="C4759" t="str">
            <v>Cj</v>
          </cell>
          <cell r="D4759">
            <v>103.425</v>
          </cell>
          <cell r="E4759">
            <v>82.74</v>
          </cell>
          <cell r="F4759" t="str">
            <v>SINAPI</v>
          </cell>
        </row>
        <row r="4760">
          <cell r="A4760" t="str">
            <v/>
          </cell>
          <cell r="D4760">
            <v>0</v>
          </cell>
        </row>
        <row r="4761">
          <cell r="A4761" t="str">
            <v>301825070</v>
          </cell>
          <cell r="B4761" t="str">
            <v>LUMINARIA TIPO SOBREPOR, ABERTA, PARA 01 LAMPADA FLUORES. DE 40 W,REF. 211-R A.B. LEAO OU SIM., INCLUSIVE REATOR ALTO FATOR DE POTENCIA LAMPADA, DEMAIS ACESSORIOS E INSTALACAO.</v>
          </cell>
          <cell r="C4761" t="str">
            <v>Cj</v>
          </cell>
          <cell r="D4761">
            <v>67.3125</v>
          </cell>
          <cell r="E4761">
            <v>53.85</v>
          </cell>
          <cell r="F4761" t="str">
            <v>SINAPI</v>
          </cell>
        </row>
        <row r="4762">
          <cell r="A4762" t="str">
            <v/>
          </cell>
          <cell r="D4762">
            <v>0</v>
          </cell>
        </row>
        <row r="4763">
          <cell r="A4763" t="str">
            <v>301825080</v>
          </cell>
          <cell r="B4763" t="str">
            <v>LUMINARIA TIPO SOBREPOR, ABERTA, PARA 02 LAMPADAS FLUORES. DE 40 W, REF. 211-R A. B. LEAO OU SIM., INCLUSIVE REATOR ALTO FATOR DE POTEN CIA, LAMPADAS, DEMAIS ACESSORIOS E INSTALACAO.</v>
          </cell>
          <cell r="C4763" t="str">
            <v>Cj</v>
          </cell>
          <cell r="D4763">
            <v>102.125</v>
          </cell>
          <cell r="E4763">
            <v>81.7</v>
          </cell>
          <cell r="F4763" t="str">
            <v>SINAPI</v>
          </cell>
        </row>
        <row r="4764">
          <cell r="A4764" t="str">
            <v/>
          </cell>
          <cell r="D4764">
            <v>0</v>
          </cell>
        </row>
        <row r="4765">
          <cell r="A4765" t="str">
            <v>301825085</v>
          </cell>
          <cell r="B4765" t="str">
            <v>FORNECIMENTO E INSTALAÇÃO DE LUMINÁRIA TIPO CALHA DE SOBREPOR, ABERTA, PARA 3 LÂMPADAS FLUORESCENTES DE 40W, REF.: 211, FAB: A B LEÃO OU SIMILAR, COM REATOR DE PARTIDA RÁPIDA E ALTO FATOR DE POTÊNCIA COM SUPORTE ANTI-VIBRATÓRIO, LÂMPADAS E ACESSÓRIOS.</v>
          </cell>
          <cell r="C4765" t="str">
            <v>Cj</v>
          </cell>
          <cell r="D4765">
            <v>139.33750000000001</v>
          </cell>
          <cell r="E4765">
            <v>111.47</v>
          </cell>
          <cell r="F4765" t="str">
            <v>SINAPI</v>
          </cell>
        </row>
        <row r="4766">
          <cell r="A4766" t="str">
            <v/>
          </cell>
          <cell r="D4766">
            <v>0</v>
          </cell>
        </row>
        <row r="4767">
          <cell r="A4767" t="str">
            <v>301825170</v>
          </cell>
          <cell r="B4767" t="str">
            <v>LUMINARIA PARA LAMPADA A VAPOR DE MERCURIO DE 125 W, REF. ABL 50/F A. B. LEAO OU SIMILAR, COMPLETA, INCLUSIVE BRACO, LAMPADA, REATOR ALTO FATOR DE POTENCIA E INSTALACAO.</v>
          </cell>
          <cell r="C4767" t="str">
            <v>Cj</v>
          </cell>
          <cell r="D4767">
            <v>442.22500000000002</v>
          </cell>
          <cell r="E4767">
            <v>353.78</v>
          </cell>
          <cell r="F4767" t="str">
            <v>SINAPI</v>
          </cell>
        </row>
        <row r="4768">
          <cell r="A4768" t="str">
            <v/>
          </cell>
          <cell r="D4768">
            <v>0</v>
          </cell>
        </row>
        <row r="4769">
          <cell r="A4769" t="str">
            <v>301825943</v>
          </cell>
          <cell r="B4769" t="str">
            <v>FORNECIMENTO E INSTALAÇÃO DE LÂMPADA FLUORESCENTE DE 40W</v>
          </cell>
          <cell r="C4769" t="str">
            <v>Un</v>
          </cell>
          <cell r="D4769">
            <v>4.6750000000000007</v>
          </cell>
          <cell r="E4769">
            <v>3.74</v>
          </cell>
          <cell r="F4769" t="str">
            <v>SINAPI</v>
          </cell>
        </row>
        <row r="4770">
          <cell r="A4770" t="str">
            <v/>
          </cell>
          <cell r="D4770">
            <v>0</v>
          </cell>
        </row>
        <row r="4771">
          <cell r="A4771" t="str">
            <v>301826024</v>
          </cell>
          <cell r="B4771" t="str">
            <v>FORNECIMENTO E INSTALAÇÃO DE BENGALA DE PVC RÍGIDO 2", FAB.: TIGRE OU SIMILAR, INCLUSIVE FITA AÇO INOX E FIVELA PARA FIXAÇÃO.</v>
          </cell>
          <cell r="C4771" t="str">
            <v>Un</v>
          </cell>
          <cell r="D4771">
            <v>77.887500000000003</v>
          </cell>
          <cell r="E4771">
            <v>62.31</v>
          </cell>
          <cell r="F4771" t="str">
            <v>SINAPI</v>
          </cell>
        </row>
        <row r="4772">
          <cell r="A4772" t="str">
            <v/>
          </cell>
          <cell r="D4772">
            <v>0</v>
          </cell>
        </row>
        <row r="4773">
          <cell r="A4773" t="str">
            <v>301826030</v>
          </cell>
          <cell r="B4773" t="str">
            <v>ASSENTAMENTO DE CHAVE DE BOIA AUTOMATICA,15A, SUPERIOR OU INFERIOR MARCA LENZ OU SIMILAR(INCLUSIVE O FORNECIMENTO DO MATERIAL).</v>
          </cell>
          <cell r="C4773" t="str">
            <v>Un</v>
          </cell>
          <cell r="D4773">
            <v>39.537500000000001</v>
          </cell>
          <cell r="E4773">
            <v>31.63</v>
          </cell>
          <cell r="F4773" t="str">
            <v>SINAPI</v>
          </cell>
        </row>
        <row r="4774">
          <cell r="A4774" t="str">
            <v/>
          </cell>
          <cell r="D4774">
            <v>0</v>
          </cell>
        </row>
        <row r="4775">
          <cell r="A4775" t="str">
            <v>301826045</v>
          </cell>
          <cell r="B4775" t="str">
            <v>ASSENTAMENTO DE CHAVE REVERSORA BLINDADA 30A, 250 V, ELETROMAR OU SIMILAR, INCLUSIVE FORNECIMENTO DO MATERIAL.</v>
          </cell>
          <cell r="C4775" t="str">
            <v>Un</v>
          </cell>
          <cell r="D4775">
            <v>119.53749999999999</v>
          </cell>
          <cell r="E4775">
            <v>95.63</v>
          </cell>
          <cell r="F4775" t="str">
            <v>SINAPI</v>
          </cell>
        </row>
        <row r="4776">
          <cell r="A4776" t="str">
            <v/>
          </cell>
          <cell r="D4776">
            <v>0</v>
          </cell>
        </row>
        <row r="4777">
          <cell r="A4777" t="str">
            <v>301901010</v>
          </cell>
          <cell r="B4777" t="str">
            <v>PONTO DE ESGOTO PARA BACIA SANITARIA, INCLUSIVE TUBULACOES E CONEXOES EM PVC RIGIDO SOLDAVEIS, ATE A COLUNA OU O SUB-COLETOR.</v>
          </cell>
          <cell r="C4777" t="str">
            <v>Pt</v>
          </cell>
          <cell r="D4777">
            <v>47.5</v>
          </cell>
          <cell r="E4777">
            <v>38</v>
          </cell>
          <cell r="F4777" t="str">
            <v>SINAPI</v>
          </cell>
        </row>
        <row r="4778">
          <cell r="A4778" t="str">
            <v/>
          </cell>
          <cell r="D4778">
            <v>0</v>
          </cell>
        </row>
        <row r="4779">
          <cell r="A4779" t="str">
            <v>301901020</v>
          </cell>
          <cell r="B4779" t="str">
            <v>PONTO DE ESGOTO PARA PIA OU LAVANDARIA,INCLUSIVE TUBULACOES E CONEXOES EM PVC RIGIDO SOLDAVEIS, ATE A COLUNA OU O SUB-COLETOR.</v>
          </cell>
          <cell r="C4779" t="str">
            <v>Pt</v>
          </cell>
          <cell r="D4779">
            <v>48.375</v>
          </cell>
          <cell r="E4779">
            <v>38.700000000000003</v>
          </cell>
          <cell r="F4779" t="str">
            <v>SINAPI</v>
          </cell>
        </row>
        <row r="4780">
          <cell r="A4780" t="str">
            <v/>
          </cell>
          <cell r="D4780">
            <v>0</v>
          </cell>
        </row>
        <row r="4781">
          <cell r="A4781" t="str">
            <v>301901030</v>
          </cell>
          <cell r="B4781" t="str">
            <v>PONTO DE ESGOTO PARA LAVATORIO OU MICTORIO, INCLUSIVE TUBULACOES E CONEXOES EM PVC RIGIDO SOLDAVEIS, ATE A COLUNA OU O SUB-COLETOR</v>
          </cell>
          <cell r="C4781" t="str">
            <v>Pt</v>
          </cell>
          <cell r="D4781">
            <v>48.25</v>
          </cell>
          <cell r="E4781">
            <v>38.6</v>
          </cell>
          <cell r="F4781" t="str">
            <v>SINAPI</v>
          </cell>
        </row>
        <row r="4782">
          <cell r="A4782" t="str">
            <v/>
          </cell>
          <cell r="D4782">
            <v>0</v>
          </cell>
        </row>
        <row r="4783">
          <cell r="A4783" t="str">
            <v>301901040</v>
          </cell>
          <cell r="B4783" t="str">
            <v>PONTO DE ESGOTO PARA RALO SIFONADO, INCLUSIVE RALO, TUBULACOES E CONEXOES EM PVC RIGIDO SOLDAVEIS, ATE A COLUNA OU O SUB-COLETOR.</v>
          </cell>
          <cell r="C4783" t="str">
            <v>Pt</v>
          </cell>
          <cell r="D4783">
            <v>53.487499999999997</v>
          </cell>
          <cell r="E4783">
            <v>42.79</v>
          </cell>
          <cell r="F4783" t="str">
            <v>SINAPI</v>
          </cell>
        </row>
        <row r="4784">
          <cell r="A4784" t="str">
            <v/>
          </cell>
          <cell r="D4784">
            <v>0</v>
          </cell>
        </row>
        <row r="4785">
          <cell r="A4785" t="str">
            <v>301902010</v>
          </cell>
          <cell r="B4785" t="str">
            <v>PONTO DE AGUA, INCLUSIVE TUBULACOES E CONEXOES DE PVC RIGIDO ROSQUEAVEL E ABERTURA DE RASGOS EM ALVENARIA,ATE O REGISTRO GERAL DO AMBIENTE.</v>
          </cell>
          <cell r="C4785" t="str">
            <v>Pt</v>
          </cell>
          <cell r="D4785">
            <v>62.862499999999997</v>
          </cell>
          <cell r="E4785">
            <v>50.29</v>
          </cell>
          <cell r="F4785" t="str">
            <v>SINAPI</v>
          </cell>
        </row>
        <row r="4786">
          <cell r="A4786" t="str">
            <v/>
          </cell>
          <cell r="D4786">
            <v>0</v>
          </cell>
        </row>
        <row r="4787">
          <cell r="A4787" t="str">
            <v>301902020</v>
          </cell>
          <cell r="B4787" t="str">
            <v>PONTO DE AGUA, INCLUSIVE TUBULACOES E CONEXOES DE PVC RIGIDO SOLDAVEL E ABERTURA DE RASGOS EM ALVENARIA, ATE O REGISTRO GERAL DO AMBIENTE.</v>
          </cell>
          <cell r="C4787" t="str">
            <v>Pt</v>
          </cell>
          <cell r="D4787">
            <v>37.450000000000003</v>
          </cell>
          <cell r="E4787">
            <v>29.96</v>
          </cell>
          <cell r="F4787" t="str">
            <v>SINAPI</v>
          </cell>
        </row>
        <row r="4788">
          <cell r="A4788" t="str">
            <v/>
          </cell>
          <cell r="D4788">
            <v>0</v>
          </cell>
        </row>
        <row r="4789">
          <cell r="A4789" t="str">
            <v>301903010</v>
          </cell>
          <cell r="B4789" t="str">
            <v>FORNECIMENTO E ASSENTAMENTO DE TUBOS DE PVC RIGIDO SOLDAVEIS, DIAM.40 MM, PARA VENTILACAO DE ESGOTO.</v>
          </cell>
          <cell r="C4789" t="str">
            <v>m</v>
          </cell>
          <cell r="D4789">
            <v>7.25</v>
          </cell>
          <cell r="E4789">
            <v>5.8</v>
          </cell>
          <cell r="F4789" t="str">
            <v>SINAPI</v>
          </cell>
        </row>
        <row r="4790">
          <cell r="A4790" t="str">
            <v/>
          </cell>
          <cell r="D4790">
            <v>0</v>
          </cell>
        </row>
        <row r="4791">
          <cell r="A4791" t="str">
            <v>301903020</v>
          </cell>
          <cell r="B4791" t="str">
            <v>FORNECIMENTO E ASSENTAMENTO DE TUBOS DE PVC RIGIDO SOLDAVEIS, DIAM.50 MM, PARA VENTILACAO DE ESGOTO.</v>
          </cell>
          <cell r="C4791" t="str">
            <v>m</v>
          </cell>
          <cell r="D4791">
            <v>10.15</v>
          </cell>
          <cell r="E4791">
            <v>8.1199999999999992</v>
          </cell>
          <cell r="F4791" t="str">
            <v>SINAPI</v>
          </cell>
        </row>
        <row r="4792">
          <cell r="A4792" t="str">
            <v/>
          </cell>
          <cell r="D4792">
            <v>0</v>
          </cell>
        </row>
        <row r="4793">
          <cell r="A4793" t="str">
            <v>301903030</v>
          </cell>
          <cell r="B4793" t="str">
            <v>FORNECIMENTO E ASSENTAMENTO DE TUBOS DE PVC RIGIDO SOLDAVEIS, DIAM.75 MM, PARA COLUNAS DE ESGOTO, VENTILACAO OU AGUAS PLUVIAIS.</v>
          </cell>
          <cell r="C4793" t="str">
            <v>m</v>
          </cell>
          <cell r="D4793">
            <v>13.5875</v>
          </cell>
          <cell r="E4793">
            <v>10.87</v>
          </cell>
          <cell r="F4793" t="str">
            <v>SINAPI</v>
          </cell>
        </row>
        <row r="4794">
          <cell r="A4794" t="str">
            <v/>
          </cell>
          <cell r="D4794">
            <v>0</v>
          </cell>
        </row>
        <row r="4795">
          <cell r="A4795" t="str">
            <v>301903040</v>
          </cell>
          <cell r="B4795" t="str">
            <v>FORNECIMENTO E ASSENTAMENTO DE TUBOS DE PVC RIGIDO SOLDAVEIS, DIAM.100 MM, PARA COLUNAS DE ESGOTO, VENTILACAO OU AGUAS PLUVIAIS.</v>
          </cell>
          <cell r="C4795" t="str">
            <v>m</v>
          </cell>
          <cell r="D4795">
            <v>17.224999999999998</v>
          </cell>
          <cell r="E4795">
            <v>13.78</v>
          </cell>
          <cell r="F4795" t="str">
            <v>SINAPI</v>
          </cell>
        </row>
        <row r="4796">
          <cell r="A4796" t="str">
            <v/>
          </cell>
          <cell r="D4796">
            <v>0</v>
          </cell>
        </row>
        <row r="4797">
          <cell r="A4797" t="str">
            <v>301904040</v>
          </cell>
          <cell r="B4797" t="str">
            <v>FORNECIMENTO E ASSENTAMENTO DE TUBOS DE PVC RIGIDO SOLDAVEIS DIAM. 100 MM, PARA COLETORES E SUB-COLETORES DE ESGOTO OU AGUAS PLUVIAIS, INCLUSIVE ABERTURA E FECHAMENTO DE VALAS.</v>
          </cell>
          <cell r="C4797" t="str">
            <v>m</v>
          </cell>
          <cell r="D4797">
            <v>18.3125</v>
          </cell>
          <cell r="E4797">
            <v>14.65</v>
          </cell>
          <cell r="F4797" t="str">
            <v>SINAPI</v>
          </cell>
        </row>
        <row r="4798">
          <cell r="A4798" t="str">
            <v/>
          </cell>
          <cell r="D4798">
            <v>0</v>
          </cell>
        </row>
        <row r="4799">
          <cell r="A4799" t="str">
            <v>301905020</v>
          </cell>
          <cell r="B4799" t="str">
            <v>FORNECIMENTO E ASSENTAMENTO DE TUBOS SOLDAVEIS DE PVC RIGIDO DIAM. 25 MM, INCLUSIVE CONEXOES E ABERTURA DE RASGOS EM ALVENARIA, PARA COLUNAS DE AGUA.</v>
          </cell>
          <cell r="C4799" t="str">
            <v>m</v>
          </cell>
          <cell r="D4799">
            <v>7.5749999999999984</v>
          </cell>
          <cell r="E4799">
            <v>6.06</v>
          </cell>
          <cell r="F4799" t="str">
            <v>SINAPI</v>
          </cell>
        </row>
        <row r="4800">
          <cell r="A4800" t="str">
            <v/>
          </cell>
          <cell r="D4800">
            <v>0</v>
          </cell>
        </row>
        <row r="4801">
          <cell r="A4801" t="str">
            <v>301905030</v>
          </cell>
          <cell r="B4801" t="str">
            <v>FORNECIMENTO E ASSENTAMENTO DE TUBOS SOLDAVEIS DE PVC RIGIDO DIAM. 32 MM, INCLUSIVE CONEXOES E ABERTURA DE RASGOS EM ALVENARIA, PARA COLUNAS DE AGUA.</v>
          </cell>
          <cell r="C4801" t="str">
            <v>m</v>
          </cell>
          <cell r="D4801">
            <v>11.85</v>
          </cell>
          <cell r="E4801">
            <v>9.48</v>
          </cell>
          <cell r="F4801" t="str">
            <v>SINAPI</v>
          </cell>
        </row>
        <row r="4802">
          <cell r="A4802" t="str">
            <v/>
          </cell>
          <cell r="D4802">
            <v>0</v>
          </cell>
        </row>
        <row r="4803">
          <cell r="A4803" t="str">
            <v>301905040</v>
          </cell>
          <cell r="B4803" t="str">
            <v>FORNECIMENTO E ASSENTAMENTO DE TUBOS SOLDAVEIS DE PVC RIGIDO DIAM. 40 MM, INCLUSIVE CONEXOES E ABERTURA DE RASGOS EM ALVENARIA, PARA COLUNAS DE AGUA.</v>
          </cell>
          <cell r="C4803" t="str">
            <v>m</v>
          </cell>
          <cell r="D4803">
            <v>14.5</v>
          </cell>
          <cell r="E4803">
            <v>11.6</v>
          </cell>
          <cell r="F4803" t="str">
            <v>SINAPI</v>
          </cell>
        </row>
        <row r="4804">
          <cell r="A4804" t="str">
            <v/>
          </cell>
          <cell r="D4804">
            <v>0</v>
          </cell>
        </row>
        <row r="4805">
          <cell r="A4805" t="str">
            <v>301905050</v>
          </cell>
          <cell r="B4805" t="str">
            <v>FORNECIMENTO E ASSENTAMENTO DE TUBOS SOLDAVEIS DE PVC RIGIDO DIAM. 50 MM, INCLUSIVE CONEXOES E ABERTURA DE RASGOS EM ALVENARIA, PARA COLUNAS DE AGUA.</v>
          </cell>
          <cell r="C4805" t="str">
            <v>m</v>
          </cell>
          <cell r="D4805">
            <v>16.375</v>
          </cell>
          <cell r="E4805">
            <v>13.1</v>
          </cell>
          <cell r="F4805" t="str">
            <v>SINAPI</v>
          </cell>
        </row>
        <row r="4806">
          <cell r="A4806" t="str">
            <v/>
          </cell>
          <cell r="D4806">
            <v>0</v>
          </cell>
        </row>
        <row r="4807">
          <cell r="A4807" t="str">
            <v>301905060</v>
          </cell>
          <cell r="B4807" t="str">
            <v>FORNECIMENTO E ASSENTAMENTO DE TUBOS SOLDAVEIS DE PVC RIGIDO DIAM. 60 MM, INCLUSIVE CONEXOES E ABERTURA DE RASGOS EM ALVENARIA, PARA COLUNAS DE AGUA.</v>
          </cell>
          <cell r="C4807" t="str">
            <v>m</v>
          </cell>
          <cell r="D4807">
            <v>25.412500000000001</v>
          </cell>
          <cell r="E4807">
            <v>20.329999999999998</v>
          </cell>
          <cell r="F4807" t="str">
            <v>SINAPI</v>
          </cell>
        </row>
        <row r="4808">
          <cell r="A4808" t="str">
            <v/>
          </cell>
          <cell r="D4808">
            <v>0</v>
          </cell>
        </row>
        <row r="4809">
          <cell r="A4809" t="str">
            <v>301905070</v>
          </cell>
          <cell r="B4809" t="str">
            <v>FORNECIMENTO E ASSENTAMENTO DE TUBOS SOLDAVEIS DE PVC RIGIDO DIAM. 75 MM, INCLUSIVE CONEXOES E ABERTURA DE RASGOS EM ALVENARIA, PARA COLUNAS DE AGUA.</v>
          </cell>
          <cell r="C4809" t="str">
            <v>m</v>
          </cell>
          <cell r="D4809">
            <v>36.162500000000001</v>
          </cell>
          <cell r="E4809">
            <v>28.93</v>
          </cell>
          <cell r="F4809" t="str">
            <v>SINAPI</v>
          </cell>
        </row>
        <row r="4810">
          <cell r="A4810" t="str">
            <v/>
          </cell>
          <cell r="D4810">
            <v>0</v>
          </cell>
        </row>
        <row r="4811">
          <cell r="A4811" t="str">
            <v>301906010</v>
          </cell>
          <cell r="B4811" t="str">
            <v>CAIXA COLETORA DE INSPECAO OU DE AREIA C/ PAREDES EM ALVENARIA , LAJE DE TAMPA E DE FUNDO EM CONCRETO, REVESTIDA INTERNAMENTE COM ARGAMASSA DE CIMENTO E AREIA 1:4,DIMENSOES INTERNAS 0,50 X 0,50 M, COM PROFUNDIDADE ATE 0,8M.</v>
          </cell>
          <cell r="C4811" t="str">
            <v>Un</v>
          </cell>
          <cell r="D4811">
            <v>188.08750000000001</v>
          </cell>
          <cell r="E4811">
            <v>150.47</v>
          </cell>
          <cell r="F4811" t="str">
            <v>SINAPI</v>
          </cell>
        </row>
        <row r="4812">
          <cell r="A4812" t="str">
            <v/>
          </cell>
          <cell r="D4812">
            <v>0</v>
          </cell>
        </row>
        <row r="4813">
          <cell r="A4813" t="str">
            <v>301906020</v>
          </cell>
          <cell r="B4813" t="str">
            <v>CAIXA COLETORA DE INSPECAO OU DE AREIA C/ PAREDES EM ALVENARIA, LAJE DE TAMPA E DE FUNDO EM CONCRETO, REVESTIDA INTERNAMENTE COM ARGAMASSA DE CIMENTO E AREIA 1:4, DIMENSOES INTERNAS 0,60 X 0,60 M, COM PROFUNDIDADE ATE 1,0M.</v>
          </cell>
          <cell r="C4813" t="str">
            <v>Un</v>
          </cell>
          <cell r="D4813">
            <v>265.17499999999995</v>
          </cell>
          <cell r="E4813">
            <v>212.14</v>
          </cell>
          <cell r="F4813" t="str">
            <v>SINAPI</v>
          </cell>
        </row>
        <row r="4814">
          <cell r="A4814" t="str">
            <v/>
          </cell>
          <cell r="D4814">
            <v>0</v>
          </cell>
        </row>
        <row r="4815">
          <cell r="A4815" t="str">
            <v>301906030</v>
          </cell>
          <cell r="B4815" t="str">
            <v>CAIXA DE GORDURA COM PAREDES EM ALVENARIA,LAJE DE TAMPA E DE FUNDO EM CONCRETO, REVESTIDA INTERNAMENTE COM ARGAMASSA DE CIMENTO E AREIA 1:4, DIMENSOES INTERNAS 0,50 X 0,50 X 0,50 M COM CHICANA DE CONCRETO.</v>
          </cell>
          <cell r="C4815" t="str">
            <v>Un</v>
          </cell>
          <cell r="D4815">
            <v>170.5</v>
          </cell>
          <cell r="E4815">
            <v>136.4</v>
          </cell>
          <cell r="F4815" t="str">
            <v>SINAPI</v>
          </cell>
        </row>
        <row r="4816">
          <cell r="A4816" t="str">
            <v/>
          </cell>
          <cell r="D4816">
            <v>0</v>
          </cell>
        </row>
        <row r="4817">
          <cell r="A4817" t="str">
            <v>301907010</v>
          </cell>
          <cell r="B4817" t="str">
            <v>FORNECIMENTO E ASSENTAMENTO DE BACIA SANITARIA DE LOUCA BRANCA, CELITE, LINHA SAVEIRO OU SIMILAR, INCLUSIVE TAMPA E ACESSORIOS CORRESPONDENTES.</v>
          </cell>
          <cell r="C4817" t="str">
            <v>Cj</v>
          </cell>
          <cell r="D4817">
            <v>113.4875</v>
          </cell>
          <cell r="E4817">
            <v>90.79</v>
          </cell>
          <cell r="F4817" t="str">
            <v>SINAPI</v>
          </cell>
        </row>
        <row r="4818">
          <cell r="A4818" t="str">
            <v/>
          </cell>
          <cell r="D4818">
            <v>0</v>
          </cell>
        </row>
        <row r="4819">
          <cell r="A4819" t="str">
            <v>301907020</v>
          </cell>
          <cell r="B4819" t="str">
            <v>FORNECIMENTO E ASSENTAMENTO DE BACIA SANITARIA COM CAIXA ACOPLADA, LOUCA BRANCA, CELITE, LINHA SAVEIRO OU SIMILAR, INCLUSIVE TAMPA E ACESSORIOS CORRESPONDENTES.</v>
          </cell>
          <cell r="C4819" t="str">
            <v>Cj</v>
          </cell>
          <cell r="D4819">
            <v>236.61250000000001</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FORNECIMENTO E ASSENTAMENTO DE LAVATORIO SIMPLES, GRANDE, SEM COLUNA, DE LOUCA BRANCA, CELITE,LINHA SAVEIRO OU SIMILAR, INCLUSIVE ACESSORIOS CORRESPONDENTES.</v>
          </cell>
          <cell r="C4823" t="str">
            <v>Cj</v>
          </cell>
          <cell r="D4823">
            <v>63.625</v>
          </cell>
          <cell r="E4823">
            <v>50.9</v>
          </cell>
          <cell r="F4823" t="str">
            <v>SINAPI</v>
          </cell>
        </row>
        <row r="4824">
          <cell r="A4824" t="str">
            <v/>
          </cell>
          <cell r="D4824">
            <v>0</v>
          </cell>
        </row>
        <row r="4825">
          <cell r="A4825" t="str">
            <v>301907034</v>
          </cell>
          <cell r="B4825" t="str">
            <v>FORNECIMENTO E ASSENTAMENTO  DE SIFÃO COPO  PVC CROMADO 1"</v>
          </cell>
          <cell r="C4825" t="str">
            <v>Un</v>
          </cell>
          <cell r="D4825">
            <v>30.4</v>
          </cell>
          <cell r="E4825">
            <v>24.32</v>
          </cell>
          <cell r="F4825" t="str">
            <v>SINAPI</v>
          </cell>
        </row>
        <row r="4826">
          <cell r="A4826" t="str">
            <v/>
          </cell>
          <cell r="D4826">
            <v>0</v>
          </cell>
        </row>
        <row r="4827">
          <cell r="A4827" t="str">
            <v>301907035</v>
          </cell>
          <cell r="B4827" t="str">
            <v>FORNECIMENTO E ASSENTAMENTO DE CUBA DE LOUÇA DECA CÓD L-50 OU SIMILAR INCLUSIVE  E VÁLVULA DE PVC CROMADA.</v>
          </cell>
          <cell r="C4827" t="str">
            <v>Un</v>
          </cell>
          <cell r="D4827">
            <v>83.47499999999998</v>
          </cell>
          <cell r="E4827">
            <v>66.78</v>
          </cell>
          <cell r="F4827" t="str">
            <v>SINAPI</v>
          </cell>
        </row>
        <row r="4828">
          <cell r="A4828" t="str">
            <v/>
          </cell>
          <cell r="D4828">
            <v>0</v>
          </cell>
        </row>
        <row r="4829">
          <cell r="A4829" t="str">
            <v>301907036</v>
          </cell>
          <cell r="B4829" t="str">
            <v>FORNECIMENTO E ASSENTAMENTO DE LAVATÓRIO SIMPLES, SEM COLUNA, PEQUENO, FAB:CELITE, LINHA AZÁLEA, REF.91038 OU SIMILAR, FIXADO COM PARAFUSO CROMADO DE COMPRIMENTO DE 2 1/2" E DIÂMETRO DE 1/4" COM BUCHA DE 8MM, CHICOTE PLÁSTICO COM 30CM DE 1/2", SIFÃO COPO</v>
          </cell>
          <cell r="C4829" t="str">
            <v>Un</v>
          </cell>
          <cell r="D4829">
            <v>63.625</v>
          </cell>
          <cell r="E4829">
            <v>50.9</v>
          </cell>
          <cell r="F4829" t="str">
            <v>SINAPI</v>
          </cell>
        </row>
        <row r="4830">
          <cell r="A4830" t="str">
            <v/>
          </cell>
          <cell r="D4830">
            <v>0</v>
          </cell>
        </row>
        <row r="4831">
          <cell r="A4831" t="str">
            <v>301907037</v>
          </cell>
          <cell r="B4831" t="str">
            <v>FORNECIMENTO E INSTALAÇÃO DE TANQUE DE LOUÇA, COM COLUNA, 30 LITROS, COR BRANCA, FAB:CELITE OU SIMILAR,INCLUSIVE  SIFÃO COPO PARA TANQUE DE 1 1/4"X 1 1/2"EM PVC  E VÁLVULA DE ESCOAMENTO EM PVC, PARA TANQUE DE 1 1/4".</v>
          </cell>
          <cell r="C4831" t="str">
            <v>Un</v>
          </cell>
          <cell r="D4831">
            <v>363.22500000000002</v>
          </cell>
          <cell r="E4831">
            <v>290.58</v>
          </cell>
          <cell r="F4831" t="str">
            <v>SINAPI</v>
          </cell>
        </row>
        <row r="4832">
          <cell r="A4832" t="str">
            <v/>
          </cell>
          <cell r="D4832">
            <v>0</v>
          </cell>
        </row>
        <row r="4833">
          <cell r="A4833" t="str">
            <v>301907060</v>
          </cell>
          <cell r="B4833" t="str">
            <v>FORNECIMENTO E ASSENTAMENTO DE MICTORIO SIFONADO PARA PAREDE DE LOUCA BRANCA CELITE LINHA INSTITUCIONAIS OU SIMILAR, INCLUSIVE ACESSORIOS CORRESPONDENTES.</v>
          </cell>
          <cell r="C4833" t="str">
            <v>Cj</v>
          </cell>
          <cell r="D4833">
            <v>113.25</v>
          </cell>
          <cell r="E4833">
            <v>90.6</v>
          </cell>
          <cell r="F4833" t="str">
            <v>SINAPI</v>
          </cell>
        </row>
        <row r="4834">
          <cell r="A4834" t="str">
            <v/>
          </cell>
          <cell r="D4834">
            <v>0</v>
          </cell>
        </row>
        <row r="4835">
          <cell r="A4835" t="str">
            <v>301907070</v>
          </cell>
          <cell r="B4835" t="str">
            <v>FORNECIMENTO E ASSENTAMENTO DE SABONETEIRA DE LOUCA BRANCA,CELITE OU SIMILAR, NAS DIMENSOES 7.5 X 15 CM.</v>
          </cell>
          <cell r="C4835" t="str">
            <v>Un</v>
          </cell>
          <cell r="D4835">
            <v>16.399999999999999</v>
          </cell>
          <cell r="E4835">
            <v>13.12</v>
          </cell>
          <cell r="F4835" t="str">
            <v>SINAPI</v>
          </cell>
        </row>
        <row r="4836">
          <cell r="A4836" t="str">
            <v/>
          </cell>
          <cell r="D4836">
            <v>0</v>
          </cell>
        </row>
        <row r="4837">
          <cell r="A4837" t="str">
            <v>301907080</v>
          </cell>
          <cell r="B4837" t="str">
            <v>FORNECIMENTO E ASSENTAMENTO DE CABIDE DE LOUCA BRANCA, CELITE OU SIMILAR, COM UM GANCHO.</v>
          </cell>
          <cell r="C4837" t="str">
            <v>Un</v>
          </cell>
          <cell r="D4837">
            <v>11.875</v>
          </cell>
          <cell r="E4837">
            <v>9.5</v>
          </cell>
          <cell r="F4837" t="str">
            <v>SINAPI</v>
          </cell>
        </row>
        <row r="4838">
          <cell r="A4838" t="str">
            <v/>
          </cell>
          <cell r="D4838">
            <v>0</v>
          </cell>
        </row>
        <row r="4839">
          <cell r="A4839" t="str">
            <v>301907090</v>
          </cell>
          <cell r="B4839" t="str">
            <v>FORNECIMENTO E ASSENTAMENTO DE PAPELEIRA DE LOUCA BRANCA, CELITE OU SIMILAR,NAS DIMENSOES 15 X 15 CM.</v>
          </cell>
          <cell r="C4839" t="str">
            <v>UD</v>
          </cell>
          <cell r="D4839">
            <v>19.625</v>
          </cell>
          <cell r="E4839">
            <v>15.7</v>
          </cell>
          <cell r="F4839" t="str">
            <v>SINAPI</v>
          </cell>
        </row>
        <row r="4840">
          <cell r="A4840" t="str">
            <v/>
          </cell>
          <cell r="D4840">
            <v>0</v>
          </cell>
        </row>
        <row r="4841">
          <cell r="A4841" t="str">
            <v>301907100</v>
          </cell>
          <cell r="B4841" t="str">
            <v>FORNECIMENTO ASSENTAMENTO DE PIA DE COZINHA COM CUBA SIMPLES DE ACO INOXIDAVEL, MEKAL OU SIMILAR,NAS DIMENSOES 0.40 X 0,34 X 0,15 M,INCLUSIVE ACESSORIOS CORRESPONDENTES.</v>
          </cell>
          <cell r="C4841" t="str">
            <v>Cj</v>
          </cell>
          <cell r="D4841">
            <v>118.03749999999999</v>
          </cell>
          <cell r="E4841">
            <v>94.43</v>
          </cell>
          <cell r="F4841" t="str">
            <v>SINAPI</v>
          </cell>
        </row>
        <row r="4842">
          <cell r="A4842" t="str">
            <v/>
          </cell>
          <cell r="D4842">
            <v>0</v>
          </cell>
        </row>
        <row r="4843">
          <cell r="A4843" t="str">
            <v>301907170</v>
          </cell>
          <cell r="B4843" t="str">
            <v>FORNECIMENTO DE DUCHA MANUAL, ACQUA JET, REF. 2195 JR, FABRIMAR OU SIMILAR, INCLUSIVE FIXACAO.</v>
          </cell>
          <cell r="C4843" t="str">
            <v>Un</v>
          </cell>
          <cell r="D4843">
            <v>66.474999999999994</v>
          </cell>
          <cell r="E4843">
            <v>53.18</v>
          </cell>
          <cell r="F4843" t="str">
            <v>SINAPI</v>
          </cell>
        </row>
        <row r="4844">
          <cell r="A4844" t="str">
            <v/>
          </cell>
          <cell r="D4844">
            <v>0</v>
          </cell>
        </row>
        <row r="4845">
          <cell r="A4845" t="str">
            <v>301907180</v>
          </cell>
          <cell r="B4845" t="str">
            <v>FORNECIMENTO DE CHUVEIRO COM ARTICULACAO, DIAMETRO DE 1/2 POL. COM ACABAMENTO CROMADO,REF. C 1991-FABRIMAR OU SIMILAR, INCLUSIVE FIXACAO</v>
          </cell>
          <cell r="C4845" t="str">
            <v>Un</v>
          </cell>
          <cell r="D4845">
            <v>121.925</v>
          </cell>
          <cell r="E4845">
            <v>97.54</v>
          </cell>
          <cell r="F4845" t="str">
            <v>SINAPI</v>
          </cell>
        </row>
        <row r="4846">
          <cell r="A4846" t="str">
            <v/>
          </cell>
          <cell r="D4846">
            <v>0</v>
          </cell>
        </row>
        <row r="4847">
          <cell r="A4847" t="str">
            <v>301907200</v>
          </cell>
          <cell r="B4847" t="str">
            <v>FORNECIMENTO DE CHUVEIRO COM HASTE DE PLASTICO, DIAM. 1/2 POL. TIGRE OU SIMILAR, INCLUSIVE FIXACAO.</v>
          </cell>
          <cell r="C4847" t="str">
            <v>UD</v>
          </cell>
          <cell r="D4847">
            <v>5.7249999999999996</v>
          </cell>
          <cell r="E4847">
            <v>4.58</v>
          </cell>
          <cell r="F4847" t="str">
            <v>SINAPI</v>
          </cell>
        </row>
        <row r="4848">
          <cell r="A4848" t="str">
            <v/>
          </cell>
          <cell r="D4848">
            <v>0</v>
          </cell>
        </row>
        <row r="4849">
          <cell r="A4849" t="str">
            <v>301907210</v>
          </cell>
          <cell r="B4849" t="str">
            <v>FORNECIMENTO DE CAIXA DE DESCARGA DE SOBREPOR (TUBO ALTO), DE PLASTICO ( AKROS) OU SIMILAR, INCLUSIVE FIXACAO E ACESSORIOS CORRESPONDENTES.</v>
          </cell>
          <cell r="C4849" t="str">
            <v>Cj</v>
          </cell>
          <cell r="D4849">
            <v>98.674999999999997</v>
          </cell>
          <cell r="E4849">
            <v>78.94</v>
          </cell>
          <cell r="F4849" t="str">
            <v>SINAPI</v>
          </cell>
        </row>
        <row r="4850">
          <cell r="A4850" t="str">
            <v/>
          </cell>
          <cell r="D4850">
            <v>0</v>
          </cell>
        </row>
        <row r="4851">
          <cell r="A4851" t="str">
            <v>301907250</v>
          </cell>
          <cell r="B4851" t="str">
            <v>FORNECIMENTO DE VALVULA DE DESCARGA COM REGISTRO, DOCOL OU SIMILAR, INCLUSIVE FIXACAO.</v>
          </cell>
          <cell r="C4851" t="str">
            <v>Un</v>
          </cell>
          <cell r="D4851">
            <v>175.77500000000001</v>
          </cell>
          <cell r="E4851">
            <v>140.62</v>
          </cell>
          <cell r="F4851" t="str">
            <v>SINAPI</v>
          </cell>
        </row>
        <row r="4852">
          <cell r="A4852" t="str">
            <v/>
          </cell>
          <cell r="D4852">
            <v>0</v>
          </cell>
        </row>
        <row r="4853">
          <cell r="A4853" t="str">
            <v>301907260</v>
          </cell>
          <cell r="B4853" t="str">
            <v>FORNECIMENTO DE TORNEIRA DE PRESSAO PARA PIA DIAMETRO 1/2, REF. 1159 C-39, DECA OU SIMILAR, INCLUSIVE FIXACAO.</v>
          </cell>
          <cell r="C4853" t="str">
            <v>Un</v>
          </cell>
          <cell r="D4853">
            <v>92.6875</v>
          </cell>
          <cell r="E4853">
            <v>74.150000000000006</v>
          </cell>
          <cell r="F4853" t="str">
            <v>SINAPI</v>
          </cell>
        </row>
        <row r="4854">
          <cell r="A4854" t="str">
            <v/>
          </cell>
          <cell r="D4854">
            <v>0</v>
          </cell>
        </row>
        <row r="4855">
          <cell r="A4855" t="str">
            <v>301907270</v>
          </cell>
          <cell r="B4855" t="str">
            <v>FORNECIMENTO DE TORNEIRA DE PRESSAO PARA PIA, COM ACABAMENTO CROMADO, DIAMETRO DE 1/2 POL., REF. 1158, JR FABRIMAR OU SIMILAR, INCLUSIVE FIXACAO.</v>
          </cell>
          <cell r="C4855" t="str">
            <v>UD</v>
          </cell>
          <cell r="D4855">
            <v>32.987499999999997</v>
          </cell>
          <cell r="E4855">
            <v>26.39</v>
          </cell>
          <cell r="F4855" t="str">
            <v>SINAPI</v>
          </cell>
        </row>
        <row r="4856">
          <cell r="A4856" t="str">
            <v/>
          </cell>
          <cell r="D4856">
            <v>0</v>
          </cell>
        </row>
        <row r="4857">
          <cell r="A4857" t="str">
            <v>301907275</v>
          </cell>
          <cell r="B4857" t="str">
            <v>FORNECIMENTO DE TORNEIRA DE PRESSAO PARA PIA, COM ACABAMENTO CROMADO, DIAM. DE 1/2 POL., COM AREJADOR, REF.1158, LINHA C-33 SIGMA OU SIMILAR, INCLUSIVE FIXACAO.</v>
          </cell>
          <cell r="C4857" t="str">
            <v>Un</v>
          </cell>
          <cell r="D4857">
            <v>32.987499999999997</v>
          </cell>
          <cell r="E4857">
            <v>26.39</v>
          </cell>
          <cell r="F4857" t="str">
            <v>SINAPI</v>
          </cell>
        </row>
        <row r="4858">
          <cell r="A4858" t="str">
            <v/>
          </cell>
          <cell r="D4858">
            <v>0</v>
          </cell>
        </row>
        <row r="4859">
          <cell r="A4859" t="str">
            <v>301907280</v>
          </cell>
          <cell r="B4859" t="str">
            <v>FORNECIMENTO DE TORNEIRA DE PRESSAO PARA LAVATORIO, COM ACABAMENTO CROMADO, DIAM.1/2" REF. 1193 C-39 DECA OU SIMILAR, INCLUSIVE FIXACAO.</v>
          </cell>
          <cell r="C4859" t="str">
            <v>Un</v>
          </cell>
          <cell r="D4859">
            <v>103.21250000000001</v>
          </cell>
          <cell r="E4859">
            <v>82.57</v>
          </cell>
          <cell r="F4859" t="str">
            <v>SINAPI</v>
          </cell>
        </row>
        <row r="4860">
          <cell r="A4860" t="str">
            <v/>
          </cell>
          <cell r="D4860">
            <v>0</v>
          </cell>
        </row>
        <row r="4861">
          <cell r="A4861" t="str">
            <v>301907285</v>
          </cell>
          <cell r="B4861" t="str">
            <v>FORNECIMENTO DE TORNEIRA DE PRESSAO PARA LAVATORIO, COM ACABAMENTO CROMADO, DIAM.1/2 POL., REF.1190 DL, FABRIMAR OU SIMILAR, INCLUSIVE FIXACAO.</v>
          </cell>
          <cell r="C4861" t="str">
            <v>Un</v>
          </cell>
          <cell r="D4861">
            <v>101.77500000000001</v>
          </cell>
          <cell r="E4861">
            <v>81.42</v>
          </cell>
          <cell r="F4861" t="str">
            <v>SINAPI</v>
          </cell>
        </row>
        <row r="4862">
          <cell r="A4862" t="str">
            <v/>
          </cell>
          <cell r="D4862">
            <v>0</v>
          </cell>
        </row>
        <row r="4863">
          <cell r="A4863" t="str">
            <v>301907290</v>
          </cell>
          <cell r="B4863" t="str">
            <v>FORNECIMENTO DE TORNEIRA DE PRESSAO PARA LAVATORIO, COM ACABAMENTO CROMADO,DIAMETRO DE 1/2 POL., REF.1193, LINHA C-33, SIGMA OU SIMILAR, INCLUSIVE FIXACAO.</v>
          </cell>
          <cell r="C4863" t="str">
            <v>UD</v>
          </cell>
          <cell r="D4863">
            <v>30.75</v>
          </cell>
          <cell r="E4863">
            <v>24.6</v>
          </cell>
          <cell r="F4863" t="str">
            <v>SINAPI</v>
          </cell>
        </row>
        <row r="4864">
          <cell r="A4864" t="str">
            <v/>
          </cell>
          <cell r="D4864">
            <v>0</v>
          </cell>
        </row>
        <row r="4865">
          <cell r="A4865" t="str">
            <v>301907300</v>
          </cell>
          <cell r="B4865" t="str">
            <v>FORNECIMENTO DE TORNEIRA DE PRESSAO PARA LAVANDARIA, COM ACABAMENTO CROMADO,DIAMETRO DE 1/2 POL., REF.1152, FABRIMAR OU SIMILAR,LINHA JUNIOR, INCLUSIVE FIXACAO.</v>
          </cell>
          <cell r="C4865" t="str">
            <v>Un</v>
          </cell>
          <cell r="D4865">
            <v>22.9375</v>
          </cell>
          <cell r="E4865">
            <v>18.350000000000001</v>
          </cell>
          <cell r="F4865" t="str">
            <v>SINAPI</v>
          </cell>
        </row>
        <row r="4866">
          <cell r="A4866" t="str">
            <v/>
          </cell>
          <cell r="D4866">
            <v>0</v>
          </cell>
        </row>
        <row r="4867">
          <cell r="A4867" t="str">
            <v>301907310</v>
          </cell>
          <cell r="B4867" t="str">
            <v>FORNECIMENTO DE TORNEIRA DE PRESSAO PARA LAVANDARIA, COM ACABAMENTO CROMADO, DIAMETRO DE 1/2 POL. REF.1153, LINHA C-33, SIGMA OU SIMILAR.</v>
          </cell>
          <cell r="C4867" t="str">
            <v>UD</v>
          </cell>
          <cell r="D4867">
            <v>22.9375</v>
          </cell>
          <cell r="E4867">
            <v>18.350000000000001</v>
          </cell>
          <cell r="F4867" t="str">
            <v>SINAPI</v>
          </cell>
        </row>
        <row r="4868">
          <cell r="A4868" t="str">
            <v/>
          </cell>
          <cell r="D4868">
            <v>0</v>
          </cell>
        </row>
        <row r="4869">
          <cell r="A4869" t="str">
            <v>301907350</v>
          </cell>
          <cell r="B4869" t="str">
            <v>FORNECIMENTO DE REGISTRO DE PRESSAO COM CANOPLA ACABAMENTO CROMADO, REF.1416, DECA 50 OU SIMILAR, LINHA PRATA, DIAMETRO DE 3/4 POL.,INCLUSIVE FIXACAO.</v>
          </cell>
          <cell r="C4869" t="str">
            <v>Un</v>
          </cell>
          <cell r="D4869">
            <v>87.362499999999983</v>
          </cell>
          <cell r="E4869">
            <v>69.89</v>
          </cell>
          <cell r="F4869" t="str">
            <v>SINAPI</v>
          </cell>
        </row>
        <row r="4870">
          <cell r="A4870" t="str">
            <v/>
          </cell>
          <cell r="D4870">
            <v>0</v>
          </cell>
        </row>
        <row r="4871">
          <cell r="A4871" t="str">
            <v>301907360</v>
          </cell>
          <cell r="B4871" t="str">
            <v>FORNECIMENTO DE REGISTRO DE PRESSAO COM CANOPLA, ACABAMENTO CROMADO, REF.1416, FABRIMAR OU SIMILAR, DIAMETRO DE 3/4 POL., INCLUSIVE FIXACAO.</v>
          </cell>
          <cell r="C4871" t="str">
            <v>Un</v>
          </cell>
          <cell r="D4871">
            <v>61.924999999999997</v>
          </cell>
          <cell r="E4871">
            <v>49.54</v>
          </cell>
          <cell r="F4871" t="str">
            <v>SINAPI</v>
          </cell>
        </row>
        <row r="4872">
          <cell r="A4872" t="str">
            <v/>
          </cell>
          <cell r="D4872">
            <v>0</v>
          </cell>
        </row>
        <row r="4873">
          <cell r="A4873" t="str">
            <v>301907390</v>
          </cell>
          <cell r="B4873" t="str">
            <v>FORNECIMENTO DE REGISTRO DE GAVETA COM CANOPLA, ACABAMENTO CROMADO, REF.1509-C39,DECA OU SIMILAR, LINHA PRATA, DIAMETRO DE 3/4 POL.,INCLUSIVE FIXACAO.</v>
          </cell>
          <cell r="C4873" t="str">
            <v>Un</v>
          </cell>
          <cell r="D4873">
            <v>68.674999999999997</v>
          </cell>
          <cell r="E4873">
            <v>54.94</v>
          </cell>
          <cell r="F4873" t="str">
            <v>SINAPI</v>
          </cell>
        </row>
        <row r="4874">
          <cell r="A4874" t="str">
            <v/>
          </cell>
          <cell r="D4874">
            <v>0</v>
          </cell>
        </row>
        <row r="4875">
          <cell r="A4875" t="str">
            <v>301907450</v>
          </cell>
          <cell r="B4875" t="str">
            <v>FORNECIMENTO DE REGISTRO DE GAVETA BRUTO, REF 1502, DECA OU SIMILAR, DIAMETRO DE 3/4 POL., INCLUSIVE FIXACAO.</v>
          </cell>
          <cell r="C4875" t="str">
            <v>Un</v>
          </cell>
          <cell r="D4875">
            <v>32.6875</v>
          </cell>
          <cell r="E4875">
            <v>26.15</v>
          </cell>
          <cell r="F4875" t="str">
            <v>SINAPI</v>
          </cell>
        </row>
        <row r="4876">
          <cell r="A4876" t="str">
            <v/>
          </cell>
          <cell r="D4876">
            <v>0</v>
          </cell>
        </row>
        <row r="4877">
          <cell r="A4877" t="str">
            <v>301907460</v>
          </cell>
          <cell r="B4877" t="str">
            <v>FORNECIMENTO DE REGISTRO DE GAVETA BRUTO, REF 1502, DECA OU SIMILAR, DIAMETRO DE 1 POL., IN CLUSIVE FIXACAO.</v>
          </cell>
          <cell r="C4877" t="str">
            <v>Un</v>
          </cell>
          <cell r="D4877">
            <v>44.087500000000006</v>
          </cell>
          <cell r="E4877">
            <v>35.270000000000003</v>
          </cell>
          <cell r="F4877" t="str">
            <v>SINAPI</v>
          </cell>
        </row>
        <row r="4878">
          <cell r="A4878" t="str">
            <v/>
          </cell>
          <cell r="D4878">
            <v>0</v>
          </cell>
        </row>
        <row r="4879">
          <cell r="A4879" t="str">
            <v>301907470</v>
          </cell>
          <cell r="B4879" t="str">
            <v>FORNECIMENTO DE REGISTRO DE GAVETA BRUTO, REF 1502, DECA OU SIMILAR, DIAMETRO DE 1.1/4 POL. INCLUSIVE FIXACAO.</v>
          </cell>
          <cell r="C4879" t="str">
            <v>Un</v>
          </cell>
          <cell r="D4879">
            <v>60.637500000000003</v>
          </cell>
          <cell r="E4879">
            <v>48.51</v>
          </cell>
          <cell r="F4879" t="str">
            <v>SINAPI</v>
          </cell>
        </row>
        <row r="4880">
          <cell r="A4880" t="str">
            <v/>
          </cell>
          <cell r="D4880">
            <v>0</v>
          </cell>
        </row>
        <row r="4881">
          <cell r="A4881" t="str">
            <v>301907480</v>
          </cell>
          <cell r="B4881" t="str">
            <v>FORNECIMENTO DE REGISTRO DE GAVETA BRUTO, REF 1502, DECA OU SIMILAR, DIAMETRO DE 1.1/2 POL. INCLUSIVE FIXACAO.</v>
          </cell>
          <cell r="C4881" t="str">
            <v>UD</v>
          </cell>
          <cell r="D4881">
            <v>67.787499999999994</v>
          </cell>
          <cell r="E4881">
            <v>54.23</v>
          </cell>
          <cell r="F4881" t="str">
            <v>SINAPI</v>
          </cell>
        </row>
        <row r="4882">
          <cell r="A4882" t="str">
            <v/>
          </cell>
          <cell r="D4882">
            <v>0</v>
          </cell>
        </row>
        <row r="4883">
          <cell r="A4883" t="str">
            <v>301907500</v>
          </cell>
          <cell r="B4883" t="str">
            <v>FORNECIMENTO DE REGISTRO DE GAVETA BRUTO, REF 1502, DECA OU SIMILAR, DIAM. 2. 1/2 POL., INCLUSIVE FIXACAO.</v>
          </cell>
          <cell r="C4883" t="str">
            <v>UD</v>
          </cell>
          <cell r="D4883">
            <v>226.73750000000001</v>
          </cell>
          <cell r="E4883">
            <v>181.39</v>
          </cell>
          <cell r="F4883" t="str">
            <v>SINAPI</v>
          </cell>
        </row>
        <row r="4884">
          <cell r="A4884" t="str">
            <v/>
          </cell>
          <cell r="D4884">
            <v>0</v>
          </cell>
        </row>
        <row r="4885">
          <cell r="A4885" t="str">
            <v>301907525</v>
          </cell>
          <cell r="B4885" t="str">
            <v>FORNECIMENTO DE BOMBA 3/4 HP, INCLUSIVE ACESSORIOS, FIXACAO E INSTALACAO.</v>
          </cell>
          <cell r="C4885" t="str">
            <v>Cj</v>
          </cell>
          <cell r="D4885">
            <v>527.73749999999995</v>
          </cell>
          <cell r="E4885">
            <v>422.19</v>
          </cell>
          <cell r="F4885" t="str">
            <v>SINAPI</v>
          </cell>
        </row>
        <row r="4886">
          <cell r="A4886" t="str">
            <v/>
          </cell>
          <cell r="D4886">
            <v>0</v>
          </cell>
        </row>
        <row r="4887">
          <cell r="A4887" t="str">
            <v>301907530</v>
          </cell>
          <cell r="B4887" t="str">
            <v>FORNECIMENTO DE VALVULA DE RETENCAO HORIZONTAL, DIAM. 1 POL., INCLUSIVE INSTALACAO.</v>
          </cell>
          <cell r="C4887" t="str">
            <v>UD</v>
          </cell>
          <cell r="D4887">
            <v>42.525000000000006</v>
          </cell>
          <cell r="E4887">
            <v>34.020000000000003</v>
          </cell>
          <cell r="F4887" t="str">
            <v>SINAPI</v>
          </cell>
        </row>
        <row r="4888">
          <cell r="A4888" t="str">
            <v/>
          </cell>
          <cell r="D4888">
            <v>0</v>
          </cell>
        </row>
        <row r="4889">
          <cell r="A4889" t="str">
            <v>301907540</v>
          </cell>
          <cell r="B4889" t="str">
            <v>FORNECIMENTO DE VALVULA DE RETENCAO VERTICAL, DIAMETRO DE 1 POLEGADA, INCLUSIVE INSTALACAO.</v>
          </cell>
          <cell r="C4889" t="str">
            <v>UD</v>
          </cell>
          <cell r="D4889">
            <v>28.975000000000001</v>
          </cell>
          <cell r="E4889">
            <v>23.18</v>
          </cell>
          <cell r="F4889" t="str">
            <v>SINAPI</v>
          </cell>
        </row>
        <row r="4890">
          <cell r="A4890" t="str">
            <v/>
          </cell>
          <cell r="D4890">
            <v>0</v>
          </cell>
        </row>
        <row r="4891">
          <cell r="A4891" t="str">
            <v>301907570</v>
          </cell>
          <cell r="B4891" t="str">
            <v>INSTALACAO DE TORNEIRA DE BOIA DIAM.3/4 POL., INCLUSIVE O FORNECIMENTO DA MESMA.</v>
          </cell>
          <cell r="C4891" t="str">
            <v>UD</v>
          </cell>
          <cell r="D4891">
            <v>8.3874999999999975</v>
          </cell>
          <cell r="E4891">
            <v>6.71</v>
          </cell>
          <cell r="F4891" t="str">
            <v>SINAPI</v>
          </cell>
        </row>
        <row r="4892">
          <cell r="A4892" t="str">
            <v/>
          </cell>
          <cell r="D4892">
            <v>0</v>
          </cell>
        </row>
        <row r="4893">
          <cell r="A4893" t="str">
            <v>301908071</v>
          </cell>
          <cell r="B4893" t="str">
            <v>FORNECIMENTO E EXECUÇÃO DE CAMADA DE BRITA 50 EM SUMIDOURO E/OU FILTRO ANAERÓBICO</v>
          </cell>
          <cell r="C4893" t="str">
            <v>m3</v>
          </cell>
          <cell r="D4893">
            <v>76.837500000000006</v>
          </cell>
          <cell r="E4893">
            <v>61.47</v>
          </cell>
          <cell r="F4893" t="str">
            <v>SINAPI</v>
          </cell>
        </row>
        <row r="4894">
          <cell r="A4894" t="str">
            <v/>
          </cell>
          <cell r="D4894">
            <v>0</v>
          </cell>
        </row>
        <row r="4895">
          <cell r="A4895" t="str">
            <v>302110028</v>
          </cell>
          <cell r="B4895" t="str">
            <v>EXECUCAO DE CAMADA DRENANTE COM BRITA 25MM, INCLUSIVE O FORNECIMENTO DA MESMA.</v>
          </cell>
          <cell r="C4895" t="str">
            <v>m3</v>
          </cell>
          <cell r="D4895">
            <v>75.91249999999998</v>
          </cell>
          <cell r="E4895">
            <v>60.73</v>
          </cell>
          <cell r="F4895" t="str">
            <v>SINAPI</v>
          </cell>
        </row>
        <row r="4896">
          <cell r="A4896" t="str">
            <v/>
          </cell>
          <cell r="D4896">
            <v>0</v>
          </cell>
        </row>
        <row r="4897">
          <cell r="A4897" t="str">
            <v>302111010</v>
          </cell>
          <cell r="B4897" t="str">
            <v>COLOCACAO DE CALHA DE CONCRETO DE 0,30 M DE DIAMETRO, INCLUINDO CORTE DO TUBO, ESCAVACAO ATE 1,50M DE PROFUNDIDADE,REATERRO COMPACTADO E FORNECIMENTO DA MESMA.</v>
          </cell>
          <cell r="C4897" t="str">
            <v>Un</v>
          </cell>
          <cell r="D4897">
            <v>71.762499999999989</v>
          </cell>
          <cell r="E4897">
            <v>57.41</v>
          </cell>
          <cell r="F4897" t="str">
            <v>SINAPI</v>
          </cell>
        </row>
        <row r="4898">
          <cell r="A4898" t="str">
            <v/>
          </cell>
          <cell r="D4898">
            <v>0</v>
          </cell>
        </row>
        <row r="4899">
          <cell r="A4899" t="str">
            <v>302501071</v>
          </cell>
          <cell r="B4899" t="str">
            <v>LIMPEZA GERAL DA OBRA (POR METRO QUADRADO DE CONSTRUÇÃO)</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3.7875000000000001</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25.925000000000001</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12.9625</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8.6374999999999975</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29.362500000000001</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0.9750000000000002</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1.7250000000000001</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1.0375000000000001</v>
          </cell>
          <cell r="E4967">
            <v>0.82999999999999985</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0.86249999999999982</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0.73749999999999982</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1.3374999999999999</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1.0375000000000001</v>
          </cell>
          <cell r="E5009">
            <v>0.82999999999999985</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1.0375000000000001</v>
          </cell>
          <cell r="E5023">
            <v>0.82999999999999985</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200.36250000000001</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1.1499999999999999</v>
          </cell>
          <cell r="E5065">
            <v>0.92000000000000015</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0.90999999999999992</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DESINSTALAÇÃO, REMOÇÃO E LIMPEZA DE SPLITS DE 7.000 / 9.000 / 12.000 BTUS, NÃO INCLUSO MÃO DE OBRA / PEÇAS NECESSÁRIAS PARA MANUTENÇÃO CORRETIVA E SERVIÇOS DE NATUREZA CIVIL - NOVA SEDE VÁRZEA</v>
          </cell>
          <cell r="C5081" t="str">
            <v>Un</v>
          </cell>
          <cell r="D5081">
            <v>868.82499999999982</v>
          </cell>
          <cell r="E5081">
            <v>695.06</v>
          </cell>
          <cell r="F5081" t="str">
            <v>SEDUC</v>
          </cell>
        </row>
        <row r="5082">
          <cell r="A5082" t="str">
            <v/>
          </cell>
          <cell r="D5082">
            <v>0</v>
          </cell>
        </row>
        <row r="5083">
          <cell r="A5083" t="str">
            <v>33.01.002</v>
          </cell>
          <cell r="B5083" t="str">
            <v>DESINSTALAÇÃO, REMOÇÃO E LIMPEZA DE SPLITS DE 18.000 / 24.000 / 30.000 BTUS, NÃO INCLUSO MÃO DE OBRA / PEÇAS NECESSÁRIAS PARA MANUTENÇÃO CORRETIVA E SERVIÇO DE NATUREZA CIVIL - NOVA SEDE VÁRZEA</v>
          </cell>
          <cell r="C5083" t="str">
            <v>Un</v>
          </cell>
          <cell r="D5083">
            <v>1303.2375</v>
          </cell>
          <cell r="E5083">
            <v>1042.5899999999999</v>
          </cell>
          <cell r="F5083" t="str">
            <v>SEDUC</v>
          </cell>
        </row>
        <row r="5084">
          <cell r="A5084" t="str">
            <v/>
          </cell>
          <cell r="D5084">
            <v>0</v>
          </cell>
        </row>
        <row r="5085">
          <cell r="A5085" t="str">
            <v>33.01.003</v>
          </cell>
          <cell r="B5085" t="str">
            <v>DESINSTALAÇÃO, REMOÇÃO E LIMPEZA DE SPLITS DE 36.000 / 48.000 / 60.000 BTUS, NÃO INCLUSO MÃO DE OBRA / PEÇAS NECESSÁRIAS PARA MANUTENÇÃO CORRETIVA E SERVIÇO DE NATUREZA CIVIL - NOVA SEDE VÁRZEA</v>
          </cell>
          <cell r="C5085" t="str">
            <v>Un</v>
          </cell>
          <cell r="D5085">
            <v>1785.4749999999999</v>
          </cell>
          <cell r="E5085">
            <v>1428.38</v>
          </cell>
          <cell r="F5085" t="str">
            <v>SEDUC</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SEDUC</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3573.2750000000001</v>
          </cell>
          <cell r="E5089">
            <v>2858.62</v>
          </cell>
          <cell r="F5089" t="str">
            <v>SEDUC</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SEDUC</v>
          </cell>
        </row>
        <row r="5148">
          <cell r="A5148" t="str">
            <v/>
          </cell>
          <cell r="D5148">
            <v>0</v>
          </cell>
        </row>
        <row r="5149">
          <cell r="A5149" t="str">
            <v>33.03.002</v>
          </cell>
          <cell r="B5149" t="str">
            <v>FORNECIMENTO E INSTALAÇÃO DE DIFUSOR ALS-D S=2 1.000MM - NOVA SEDE VÁRZEA</v>
          </cell>
          <cell r="C5149" t="str">
            <v>Un</v>
          </cell>
          <cell r="D5149">
            <v>112.83750000000001</v>
          </cell>
          <cell r="E5149">
            <v>90.27</v>
          </cell>
          <cell r="F5149" t="str">
            <v>SEDUC</v>
          </cell>
        </row>
        <row r="5150">
          <cell r="A5150" t="str">
            <v/>
          </cell>
          <cell r="D5150">
            <v>0</v>
          </cell>
        </row>
        <row r="5151">
          <cell r="A5151" t="str">
            <v>33.03.004</v>
          </cell>
          <cell r="B5151" t="str">
            <v>FORNECIMENTO E INSTALAÇÃO DE DIFUSOR ALS-D S=2 1.100MM - NOVA SEDE VÁRZEA</v>
          </cell>
          <cell r="C5151" t="str">
            <v>Un</v>
          </cell>
          <cell r="D5151">
            <v>123.7625</v>
          </cell>
          <cell r="E5151">
            <v>99.01</v>
          </cell>
          <cell r="F5151" t="str">
            <v>SEDUC</v>
          </cell>
        </row>
        <row r="5152">
          <cell r="A5152" t="str">
            <v/>
          </cell>
          <cell r="D5152">
            <v>0</v>
          </cell>
        </row>
        <row r="5153">
          <cell r="A5153" t="str">
            <v>33.03.005</v>
          </cell>
          <cell r="B5153" t="str">
            <v>FORNECIMENTO E INSTALAÇÃO DE DIFUSOR ADQ-1/A 12" X 9" - NOVA A SEDE VÁRZEA</v>
          </cell>
          <cell r="C5153" t="str">
            <v>Un</v>
          </cell>
          <cell r="D5153">
            <v>58.650000000000006</v>
          </cell>
          <cell r="E5153">
            <v>46.92</v>
          </cell>
          <cell r="F5153" t="str">
            <v>SEDUC</v>
          </cell>
        </row>
        <row r="5154">
          <cell r="A5154" t="str">
            <v/>
          </cell>
          <cell r="D5154">
            <v>0</v>
          </cell>
        </row>
        <row r="5155">
          <cell r="A5155" t="str">
            <v>33.03.006</v>
          </cell>
          <cell r="B5155" t="str">
            <v>FORNECIMENTO E INSTALAÇÃO DE DIFUSOR ADQ-4/A  MR 12" X 12" - NOVA A SEDE VÁRZEA</v>
          </cell>
          <cell r="C5155" t="str">
            <v>Un</v>
          </cell>
          <cell r="D5155">
            <v>82.5625</v>
          </cell>
          <cell r="E5155">
            <v>66.05</v>
          </cell>
          <cell r="F5155" t="str">
            <v>SEDUC</v>
          </cell>
        </row>
        <row r="5156">
          <cell r="A5156" t="str">
            <v/>
          </cell>
          <cell r="D5156">
            <v>0</v>
          </cell>
        </row>
        <row r="5157">
          <cell r="A5157" t="str">
            <v>33.03.007</v>
          </cell>
          <cell r="B5157" t="str">
            <v>FORNECIMENTO E INSTALAÇÃO DE DIFUSOR ADQ-1/A MR 12" X 6" - NOVA A SEDE VÁRZEA</v>
          </cell>
          <cell r="C5157" t="str">
            <v>Un</v>
          </cell>
          <cell r="D5157">
            <v>47.475000000000001</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v>
          </cell>
          <cell r="E5161">
            <v>166.68</v>
          </cell>
          <cell r="F5161" t="str">
            <v>SEDUC</v>
          </cell>
        </row>
        <row r="5162">
          <cell r="A5162" t="str">
            <v/>
          </cell>
          <cell r="D5162">
            <v>0</v>
          </cell>
        </row>
        <row r="5163">
          <cell r="A5163" t="str">
            <v>33.03.010</v>
          </cell>
          <cell r="B5163" t="str">
            <v>FORNECIMENTO E INSTALAÇÃO DE DAMPER RL - B 800 X 705 - NOVA SEDE VÁRZEA</v>
          </cell>
          <cell r="C5163" t="str">
            <v>Un</v>
          </cell>
          <cell r="D5163">
            <v>216.2</v>
          </cell>
          <cell r="E5163">
            <v>172.96</v>
          </cell>
          <cell r="F5163" t="str">
            <v>SEDUC</v>
          </cell>
        </row>
        <row r="5164">
          <cell r="A5164" t="str">
            <v/>
          </cell>
          <cell r="D5164">
            <v>0</v>
          </cell>
        </row>
        <row r="5165">
          <cell r="A5165" t="str">
            <v>33.03.011</v>
          </cell>
          <cell r="B5165" t="str">
            <v>FORNECIMENTO E INSTALAÇÃO DE DAMPER RL - B 980 X 655 - NOVA SEDE VÁRZEA</v>
          </cell>
          <cell r="C5165" t="str">
            <v>Un</v>
          </cell>
          <cell r="D5165">
            <v>236.97499999999999</v>
          </cell>
          <cell r="E5165">
            <v>189.58</v>
          </cell>
          <cell r="F5165" t="str">
            <v>SEDUC</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FORNECIMENTO E INSTALAÇÃO DE DAMPER RL - B 500 X 455 - NOVA SEDE VÁRZEA</v>
          </cell>
          <cell r="C5169" t="str">
            <v>Un</v>
          </cell>
          <cell r="D5169">
            <v>130.38749999999999</v>
          </cell>
          <cell r="E5169">
            <v>104.31</v>
          </cell>
          <cell r="F5169" t="str">
            <v>SEDUC</v>
          </cell>
        </row>
        <row r="5170">
          <cell r="A5170" t="str">
            <v/>
          </cell>
          <cell r="D5170">
            <v>0</v>
          </cell>
        </row>
        <row r="5171">
          <cell r="A5171" t="str">
            <v>33.03.014</v>
          </cell>
          <cell r="B5171" t="str">
            <v>FORNECIMENTO E INSTALAÇÃO DE DAMPER RL - B 500 X 375 - NOVA SEDE VÁRZEA</v>
          </cell>
          <cell r="C5171" t="str">
            <v>Un</v>
          </cell>
          <cell r="D5171">
            <v>112.9375</v>
          </cell>
          <cell r="E5171">
            <v>90.35</v>
          </cell>
          <cell r="F5171" t="str">
            <v>SEDUC</v>
          </cell>
        </row>
        <row r="5172">
          <cell r="A5172" t="str">
            <v/>
          </cell>
          <cell r="D5172">
            <v>0</v>
          </cell>
        </row>
        <row r="5173">
          <cell r="A5173" t="str">
            <v>33.03.015</v>
          </cell>
          <cell r="B5173" t="str">
            <v>FORNECIMENTO E INSTALAÇÃO DE DAMPER RL - B 250 X 205  - NOVA SEDE VÁRZEA</v>
          </cell>
          <cell r="C5173" t="str">
            <v>Un</v>
          </cell>
          <cell r="D5173">
            <v>60.875</v>
          </cell>
          <cell r="E5173">
            <v>48.7</v>
          </cell>
          <cell r="F5173" t="str">
            <v>SEDUC</v>
          </cell>
        </row>
        <row r="5174">
          <cell r="A5174" t="str">
            <v/>
          </cell>
          <cell r="D5174">
            <v>0</v>
          </cell>
        </row>
        <row r="5175">
          <cell r="A5175" t="str">
            <v>33.03.016</v>
          </cell>
          <cell r="B5175" t="str">
            <v>FORNECIMENTO E INSTALAÇÃO GRELHA VDF - 711 497 X 197 - NOVA SEDE VÁRZEA</v>
          </cell>
          <cell r="C5175" t="str">
            <v>Un</v>
          </cell>
          <cell r="D5175">
            <v>82.887500000000003</v>
          </cell>
          <cell r="E5175">
            <v>66.31</v>
          </cell>
          <cell r="F5175" t="str">
            <v>SEDUC</v>
          </cell>
        </row>
        <row r="5176">
          <cell r="A5176" t="str">
            <v/>
          </cell>
          <cell r="D5176">
            <v>0</v>
          </cell>
        </row>
        <row r="5177">
          <cell r="A5177" t="str">
            <v>33.03.017</v>
          </cell>
          <cell r="B5177" t="str">
            <v>FORNECIMENTO E INSTALAÇÃO GRELHA VDF - 711 197 X 197 - NOVA SEDE VÁRZEA</v>
          </cell>
          <cell r="C5177" t="str">
            <v>Un</v>
          </cell>
          <cell r="D5177">
            <v>44.4375</v>
          </cell>
          <cell r="E5177">
            <v>35.549999999999997</v>
          </cell>
          <cell r="F5177" t="str">
            <v>SEDUC</v>
          </cell>
        </row>
        <row r="5178">
          <cell r="A5178" t="str">
            <v/>
          </cell>
          <cell r="D5178">
            <v>0</v>
          </cell>
        </row>
        <row r="5179">
          <cell r="A5179" t="str">
            <v>33.03.018</v>
          </cell>
          <cell r="B5179" t="str">
            <v>FORNECIMENTO E INSTALAÇÃO GRELHA VDF - 711 297 X 197 - NOVA SEDE VÁRZEA</v>
          </cell>
          <cell r="C5179" t="str">
            <v>Un</v>
          </cell>
          <cell r="D5179">
            <v>57.3</v>
          </cell>
          <cell r="E5179">
            <v>45.84</v>
          </cell>
          <cell r="F5179" t="str">
            <v>SEDUC</v>
          </cell>
        </row>
        <row r="5180">
          <cell r="A5180" t="str">
            <v/>
          </cell>
          <cell r="D5180">
            <v>0</v>
          </cell>
        </row>
        <row r="5181">
          <cell r="A5181" t="str">
            <v>33.03.019</v>
          </cell>
          <cell r="B5181" t="str">
            <v>FORNECIMENTO E INSTALAÇÃO GRELHA VDF - 711 197 X 147 - NOVA SEDE VÁRZEA</v>
          </cell>
          <cell r="C5181" t="str">
            <v>Un</v>
          </cell>
          <cell r="D5181">
            <v>40.025000000000006</v>
          </cell>
          <cell r="E5181">
            <v>32.020000000000003</v>
          </cell>
          <cell r="F5181" t="str">
            <v>SEDUC</v>
          </cell>
        </row>
        <row r="5182">
          <cell r="A5182" t="str">
            <v/>
          </cell>
          <cell r="D5182">
            <v>0</v>
          </cell>
        </row>
        <row r="5183">
          <cell r="A5183" t="str">
            <v>33.03.020</v>
          </cell>
          <cell r="B5183" t="str">
            <v>FORNECIMENTO E INSTALAÇÃO GRELHA VDF - 711 347 X 347 - NOVA SEDE VÁRZEA</v>
          </cell>
          <cell r="C5183" t="str">
            <v>Un</v>
          </cell>
          <cell r="D5183">
            <v>95.587500000000006</v>
          </cell>
          <cell r="E5183">
            <v>76.47</v>
          </cell>
          <cell r="F5183" t="str">
            <v>SEDUC</v>
          </cell>
        </row>
        <row r="5184">
          <cell r="A5184" t="str">
            <v/>
          </cell>
          <cell r="D5184">
            <v>0</v>
          </cell>
        </row>
        <row r="5185">
          <cell r="A5185" t="str">
            <v>33.03.021</v>
          </cell>
          <cell r="B5185" t="str">
            <v>FORNECIMENTO E INSTALAÇÃO GRELHA AR - A  525 X 525  - NOVA SEDE VÁRZEA</v>
          </cell>
          <cell r="C5185" t="str">
            <v>Un</v>
          </cell>
          <cell r="D5185">
            <v>123.6125</v>
          </cell>
          <cell r="E5185">
            <v>98.89</v>
          </cell>
          <cell r="F5185" t="str">
            <v>SEDUC</v>
          </cell>
        </row>
        <row r="5186">
          <cell r="A5186" t="str">
            <v/>
          </cell>
          <cell r="D5186">
            <v>0</v>
          </cell>
        </row>
        <row r="5187">
          <cell r="A5187" t="str">
            <v>33.03.022</v>
          </cell>
          <cell r="B5187" t="str">
            <v>FORNECIMENTO E INSTALAÇÃO GRELHA AR - A  1.025  X 525  - NOVA SEDE VÁRZEA</v>
          </cell>
          <cell r="C5187" t="str">
            <v>Un</v>
          </cell>
          <cell r="D5187">
            <v>224.11250000000001</v>
          </cell>
          <cell r="E5187">
            <v>179.29</v>
          </cell>
          <cell r="F5187" t="str">
            <v>SEDUC</v>
          </cell>
        </row>
        <row r="5188">
          <cell r="A5188" t="str">
            <v/>
          </cell>
          <cell r="D5188">
            <v>0</v>
          </cell>
        </row>
        <row r="5189">
          <cell r="A5189" t="str">
            <v>33.03.023</v>
          </cell>
          <cell r="B5189" t="str">
            <v>FORNECIMENTO E INSTALAÇÃO GRELHA AR - A  325 X 325  - NOVA SEDE VÁRZEA</v>
          </cell>
          <cell r="C5189" t="str">
            <v>Un</v>
          </cell>
          <cell r="D5189">
            <v>59.475000000000001</v>
          </cell>
          <cell r="E5189">
            <v>47.58</v>
          </cell>
          <cell r="F5189" t="str">
            <v>SEDUC</v>
          </cell>
        </row>
        <row r="5190">
          <cell r="A5190" t="str">
            <v/>
          </cell>
          <cell r="D5190">
            <v>0</v>
          </cell>
        </row>
        <row r="5191">
          <cell r="A5191" t="str">
            <v>33.03.024</v>
          </cell>
          <cell r="B5191" t="str">
            <v>FORNECIMENTO E INSTALAÇÃO GRELHA AR - A  765 X 525  - NOVA SEDE VÁRZEA</v>
          </cell>
          <cell r="C5191" t="str">
            <v>Un</v>
          </cell>
          <cell r="D5191">
            <v>172.4375</v>
          </cell>
          <cell r="E5191">
            <v>137.94999999999999</v>
          </cell>
          <cell r="F5191" t="str">
            <v>SEDUC</v>
          </cell>
        </row>
        <row r="5192">
          <cell r="A5192" t="str">
            <v/>
          </cell>
          <cell r="D5192">
            <v>0</v>
          </cell>
        </row>
        <row r="5193">
          <cell r="A5193" t="str">
            <v>33.03.025</v>
          </cell>
          <cell r="B5193" t="str">
            <v>FORNECIMENTO E INSTALAÇÃO GRELHA AR - A  1.225 X 525  - NOVA SEDE VÁRZEA</v>
          </cell>
          <cell r="C5193" t="str">
            <v>Un</v>
          </cell>
          <cell r="D5193">
            <v>262.5</v>
          </cell>
          <cell r="E5193">
            <v>210</v>
          </cell>
          <cell r="F5193" t="str">
            <v>SEDUC</v>
          </cell>
        </row>
        <row r="5194">
          <cell r="A5194" t="str">
            <v/>
          </cell>
          <cell r="D5194">
            <v>0</v>
          </cell>
        </row>
        <row r="5195">
          <cell r="A5195" t="str">
            <v>33.03.026</v>
          </cell>
          <cell r="B5195" t="str">
            <v>FORNECIMENTO E INSTALAÇÃO GRELHA AR - A  625 X 425   - NOVA SEDE VÁRZEA</v>
          </cell>
          <cell r="C5195" t="str">
            <v>Un</v>
          </cell>
          <cell r="D5195">
            <v>125.6875</v>
          </cell>
          <cell r="E5195">
            <v>100.55</v>
          </cell>
          <cell r="F5195" t="str">
            <v>SEDUC</v>
          </cell>
        </row>
        <row r="5196">
          <cell r="A5196" t="str">
            <v/>
          </cell>
          <cell r="D5196">
            <v>0</v>
          </cell>
        </row>
        <row r="5197">
          <cell r="A5197" t="str">
            <v>33.03.027</v>
          </cell>
          <cell r="B5197" t="str">
            <v>FORNECIMENTO E INSTALAÇÃO GRELHA AR - A  325 X 225  - NOVA SEDE VÁRZEA</v>
          </cell>
          <cell r="C5197" t="str">
            <v>Un</v>
          </cell>
          <cell r="D5197">
            <v>46.612499999999997</v>
          </cell>
          <cell r="E5197">
            <v>37.29</v>
          </cell>
          <cell r="F5197" t="str">
            <v>SEDUC</v>
          </cell>
        </row>
        <row r="5198">
          <cell r="A5198" t="str">
            <v/>
          </cell>
          <cell r="D5198">
            <v>0</v>
          </cell>
        </row>
        <row r="5199">
          <cell r="A5199" t="str">
            <v>33.03.028</v>
          </cell>
          <cell r="B5199" t="str">
            <v>FORNECIMENTO E INSTALAÇÃO GRELHA AR - A  825 X 465  - NOVA SEDE VÁRZEA</v>
          </cell>
          <cell r="C5199" t="str">
            <v>Un</v>
          </cell>
          <cell r="D5199">
            <v>171.03750000000002</v>
          </cell>
          <cell r="E5199">
            <v>136.83000000000001</v>
          </cell>
          <cell r="F5199" t="str">
            <v>SEDUC</v>
          </cell>
        </row>
        <row r="5200">
          <cell r="A5200" t="str">
            <v/>
          </cell>
          <cell r="D5200">
            <v>0</v>
          </cell>
        </row>
        <row r="5201">
          <cell r="A5201" t="str">
            <v>33.03.029</v>
          </cell>
          <cell r="B5201" t="str">
            <v>FORNECIMENTO E INSTALAÇÃO GRELHA AR - A  365 X 265  - NOVA SEDE VÁRZEA</v>
          </cell>
          <cell r="C5201" t="str">
            <v>Un</v>
          </cell>
          <cell r="D5201">
            <v>56.8</v>
          </cell>
          <cell r="E5201">
            <v>45.44</v>
          </cell>
          <cell r="F5201" t="str">
            <v>SEDUC</v>
          </cell>
        </row>
        <row r="5202">
          <cell r="A5202" t="str">
            <v/>
          </cell>
          <cell r="D5202">
            <v>0</v>
          </cell>
        </row>
        <row r="5203">
          <cell r="A5203" t="str">
            <v>33.03.030</v>
          </cell>
          <cell r="B5203" t="str">
            <v>FORNECIMENTO E INSTALAÇÃO GRELHA AR - A  425 X 325  - NOVA SEDE VÁRZEA</v>
          </cell>
          <cell r="C5203" t="str">
            <v>Un</v>
          </cell>
          <cell r="D5203">
            <v>72.612500000000011</v>
          </cell>
          <cell r="E5203">
            <v>58.09</v>
          </cell>
          <cell r="F5203" t="str">
            <v>SEDUC</v>
          </cell>
        </row>
        <row r="5204">
          <cell r="A5204" t="str">
            <v/>
          </cell>
          <cell r="D5204">
            <v>0</v>
          </cell>
        </row>
        <row r="5205">
          <cell r="A5205" t="str">
            <v>33.03.031</v>
          </cell>
          <cell r="B5205" t="str">
            <v>FORNECIMENTO E INSTALAÇÃO GRELHA AR - A  1.025 X 465  - NOVA SEDE VÁRZEA</v>
          </cell>
          <cell r="C5205" t="str">
            <v>Un</v>
          </cell>
          <cell r="D5205">
            <v>208.48750000000001</v>
          </cell>
          <cell r="E5205">
            <v>166.79</v>
          </cell>
          <cell r="F5205" t="str">
            <v>SEDUC</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FORNECIMENTO E INSTALAÇÃO GRELHA AR - A  265 X 265  - NOVA SEDE VÁRZEA</v>
          </cell>
          <cell r="C5209" t="str">
            <v>Un</v>
          </cell>
          <cell r="D5209">
            <v>45.325000000000003</v>
          </cell>
          <cell r="E5209">
            <v>36.26</v>
          </cell>
          <cell r="F5209" t="str">
            <v>SEDUC</v>
          </cell>
        </row>
        <row r="5210">
          <cell r="A5210" t="str">
            <v/>
          </cell>
          <cell r="D5210">
            <v>0</v>
          </cell>
        </row>
        <row r="5211">
          <cell r="A5211" t="str">
            <v>33.03.034</v>
          </cell>
          <cell r="B5211" t="str">
            <v>FORNECIMENTO E INSTALAÇÃO GRELHA AWK 297 X 297  - NOVA SEDE VÁRZEA</v>
          </cell>
          <cell r="C5211" t="str">
            <v>Un</v>
          </cell>
          <cell r="D5211">
            <v>56.075000000000003</v>
          </cell>
          <cell r="E5211">
            <v>44.86</v>
          </cell>
          <cell r="F5211" t="str">
            <v>SEDUC</v>
          </cell>
        </row>
        <row r="5212">
          <cell r="A5212" t="str">
            <v/>
          </cell>
          <cell r="D5212">
            <v>0</v>
          </cell>
        </row>
        <row r="5213">
          <cell r="A5213" t="str">
            <v>33.03.035</v>
          </cell>
          <cell r="B5213" t="str">
            <v>FORNECIMENTO E INSTALAÇÃO GRELHA AGS - T 325 X 265 - NOVA SEDE VÁRZEA</v>
          </cell>
          <cell r="C5213" t="str">
            <v>Un</v>
          </cell>
          <cell r="D5213">
            <v>88.612499999999983</v>
          </cell>
          <cell r="E5213">
            <v>70.89</v>
          </cell>
          <cell r="F5213" t="str">
            <v>SEDUC</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SEDUC</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SEDUC</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SEDUC</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SEDUC</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44.987499999999997</v>
          </cell>
          <cell r="E5237">
            <v>35.99</v>
          </cell>
          <cell r="F5237" t="str">
            <v>SEDUC</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SEDUC</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100.22499999999999</v>
          </cell>
          <cell r="E5241">
            <v>80.180000000000007</v>
          </cell>
          <cell r="F5241" t="str">
            <v>SEDUC</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41.975000000000001</v>
          </cell>
          <cell r="E5251">
            <v>33.58</v>
          </cell>
          <cell r="F5251" t="str">
            <v>SEDUC</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39.475000000000001</v>
          </cell>
          <cell r="E5253">
            <v>31.58</v>
          </cell>
          <cell r="F5253" t="str">
            <v>SEDUC</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SEDUC</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SEDUC</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SEDUC</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41.987499999999997</v>
          </cell>
          <cell r="E5267">
            <v>33.590000000000003</v>
          </cell>
          <cell r="F5267" t="str">
            <v>SEDUC</v>
          </cell>
        </row>
        <row r="5268">
          <cell r="A5268" t="str">
            <v/>
          </cell>
          <cell r="D5268">
            <v>0</v>
          </cell>
        </row>
        <row r="5269">
          <cell r="A5269" t="str">
            <v>33.07.014</v>
          </cell>
          <cell r="B5269" t="str">
            <v>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SEDUC</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SEDUC</v>
          </cell>
        </row>
        <row r="5278">
          <cell r="A5278" t="str">
            <v/>
          </cell>
          <cell r="D5278">
            <v>0</v>
          </cell>
        </row>
        <row r="5279">
          <cell r="A5279" t="str">
            <v>33.07.019</v>
          </cell>
          <cell r="B5279" t="str">
            <v>FORNECIMENTO E INSTALAÇÃO DE COTOVELO GALVANIZADA A FOGO 90° DIAM. 1 1/2" TUP - NOVA SEDE VÁRZEA</v>
          </cell>
          <cell r="C5279" t="str">
            <v>Un</v>
          </cell>
          <cell r="D5279">
            <v>24.537500000000001</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SEDUC</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SEDUC</v>
          </cell>
        </row>
        <row r="5284">
          <cell r="A5284" t="str">
            <v/>
          </cell>
          <cell r="D5284">
            <v>0</v>
          </cell>
        </row>
        <row r="5285">
          <cell r="A5285" t="str">
            <v>33.07.022</v>
          </cell>
          <cell r="B5285" t="str">
            <v>FORNECIMENTO E INSTALAÇÃO DE COTOVELO GALVANIZADA A FOGO 90° DIAM. 4" TUP - NOVA SEDE VÁRZEA</v>
          </cell>
          <cell r="C5285" t="str">
            <v>Un</v>
          </cell>
          <cell r="D5285">
            <v>117.45</v>
          </cell>
          <cell r="E5285">
            <v>93.96</v>
          </cell>
          <cell r="F5285" t="str">
            <v>SEDUC</v>
          </cell>
        </row>
        <row r="5286">
          <cell r="A5286" t="str">
            <v/>
          </cell>
          <cell r="D5286">
            <v>0</v>
          </cell>
        </row>
        <row r="5287">
          <cell r="A5287" t="str">
            <v>33.07.023</v>
          </cell>
          <cell r="B5287" t="str">
            <v>FORNECIMENTO E INSTALAÇÃO DE COTOVELO GALVANIZADA A FOGO 90° DIAM. 2 1/2" TUP - NOVA SEDE VÁRZEA</v>
          </cell>
          <cell r="C5287" t="str">
            <v>Un</v>
          </cell>
          <cell r="D5287">
            <v>57.512500000000003</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115.02500000000001</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SEDUC</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FORNECIMENTO E INSTALAÇÃO DE TÊ GALVANIZADO A FOGO DIAM. 1" TUP - NOVA SEDE VÁRZEA</v>
          </cell>
          <cell r="C5299" t="str">
            <v>Un</v>
          </cell>
          <cell r="D5299">
            <v>20.612500000000001</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SEDUC</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SEDUC</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20.774999999999999</v>
          </cell>
          <cell r="E5305">
            <v>16.62</v>
          </cell>
          <cell r="F5305" t="str">
            <v>SEDUC</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SEDUC</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SEDUC</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87.487499999999983</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59.387500000000003</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89.325000000000003</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SEDUC</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SEDUC</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91.475000000000023</v>
          </cell>
          <cell r="E5339">
            <v>73.180000000000007</v>
          </cell>
          <cell r="F5339" t="str">
            <v>SEDUC</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SEDUC</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SEDUC</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SEDUC</v>
          </cell>
        </row>
        <row r="5350">
          <cell r="A5350" t="str">
            <v/>
          </cell>
          <cell r="D5350">
            <v>0</v>
          </cell>
        </row>
        <row r="5351">
          <cell r="A5351" t="str">
            <v>33.08.003</v>
          </cell>
          <cell r="B5351" t="str">
            <v>FORNECIMENTO E INSTALAÇÃO DE DETECTOR TERMOVELOCIMETRICO - NOVA SEDE VÁRZEA</v>
          </cell>
          <cell r="C5351" t="str">
            <v>Un</v>
          </cell>
          <cell r="D5351">
            <v>266.60000000000002</v>
          </cell>
          <cell r="E5351">
            <v>213.28</v>
          </cell>
          <cell r="F5351" t="str">
            <v>SEDUC</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SEDUC</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473.86250000000001</v>
          </cell>
          <cell r="E5355">
            <v>379.09</v>
          </cell>
          <cell r="F5355" t="str">
            <v>SEDUC</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SEDUC</v>
          </cell>
        </row>
        <row r="5358">
          <cell r="A5358" t="str">
            <v/>
          </cell>
          <cell r="D5358">
            <v>0</v>
          </cell>
        </row>
        <row r="5359">
          <cell r="A5359" t="str">
            <v>33.08.007</v>
          </cell>
          <cell r="B5359" t="str">
            <v>FORNECIMENTO E INSTALAÇÃO DE SIRENE BITONAL DE ALARME - 95 DB ( A) - AUDIO VISUAL - NOVA SEDE VÁRZEA</v>
          </cell>
          <cell r="C5359" t="str">
            <v>Un</v>
          </cell>
          <cell r="D5359">
            <v>133.0625</v>
          </cell>
          <cell r="E5359">
            <v>106.45</v>
          </cell>
          <cell r="F5359" t="str">
            <v>SEDUC</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SEDUC</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SEDUC</v>
          </cell>
        </row>
        <row r="5364">
          <cell r="A5364" t="str">
            <v/>
          </cell>
          <cell r="D5364">
            <v>0</v>
          </cell>
        </row>
        <row r="5365">
          <cell r="A5365" t="str">
            <v>33.08.010</v>
          </cell>
          <cell r="B5365" t="str">
            <v>FORNECIMENTO E INSTALAÇÃO DE CENTRAL DETECÇÃO E ALARME ENDEREÇAVEL ( INTERLIGADA A CC) - NOVA SEDE VÁRZEA</v>
          </cell>
          <cell r="C5365" t="str">
            <v>Un</v>
          </cell>
          <cell r="D5365">
            <v>6391.2125000000005</v>
          </cell>
          <cell r="E5365">
            <v>5112.97</v>
          </cell>
          <cell r="F5365" t="str">
            <v>SEDUC</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v>
          </cell>
          <cell r="E5367">
            <v>93.48</v>
          </cell>
          <cell r="F5367" t="str">
            <v>SEDUC</v>
          </cell>
        </row>
        <row r="5368">
          <cell r="A5368" t="str">
            <v/>
          </cell>
          <cell r="D5368">
            <v>0</v>
          </cell>
        </row>
        <row r="5369">
          <cell r="A5369" t="str">
            <v>33.08.012</v>
          </cell>
          <cell r="B5369" t="str">
            <v>CABO BLINDADO DE 1,5MM² - NOVA SEDE VÁRZEA</v>
          </cell>
          <cell r="C5369" t="str">
            <v>m</v>
          </cell>
          <cell r="D5369">
            <v>13.975</v>
          </cell>
          <cell r="E5369">
            <v>11.18</v>
          </cell>
          <cell r="F5369" t="str">
            <v>SEDUC</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81.34999999999998</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7.8874999999999984</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251.78749999999999</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40.825000000000003</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SEDUC</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SEDUC</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SEDUC</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SEDUC</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935.07500000000005</v>
          </cell>
          <cell r="E5421">
            <v>748.06</v>
          </cell>
          <cell r="F5421" t="str">
            <v>SEDUC</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SEDUC</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SEDUC</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SEDUC</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7.6624999999999988</v>
          </cell>
          <cell r="E5429">
            <v>6.13</v>
          </cell>
          <cell r="F5429" t="str">
            <v>SEDUC</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7.6624999999999988</v>
          </cell>
          <cell r="E5431">
            <v>6.13</v>
          </cell>
          <cell r="F5431" t="str">
            <v>SEDUC</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SEDUC</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SEDUC</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SEDUC</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SEDUC</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SEDUC</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SEDUC</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SEDUC</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26.862500000000001</v>
          </cell>
          <cell r="E5447">
            <v>21.49</v>
          </cell>
          <cell r="F5447" t="str">
            <v>SEDUC</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SEDUC</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SEDUC</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7.4749999999999996</v>
          </cell>
          <cell r="E5453">
            <v>5.98</v>
          </cell>
          <cell r="F5453" t="str">
            <v>SEDUC</v>
          </cell>
        </row>
        <row r="5454">
          <cell r="A5454" t="str">
            <v/>
          </cell>
          <cell r="D5454">
            <v>0</v>
          </cell>
        </row>
        <row r="5455">
          <cell r="A5455" t="str">
            <v>33.09.043</v>
          </cell>
          <cell r="B5455" t="str">
            <v>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28.6</v>
          </cell>
          <cell r="E5457">
            <v>22.88</v>
          </cell>
          <cell r="F5457" t="str">
            <v>SEDUC</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90.912500000000023</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SEDUC</v>
          </cell>
        </row>
        <row r="5464">
          <cell r="A5464" t="str">
            <v/>
          </cell>
          <cell r="D5464">
            <v>0</v>
          </cell>
        </row>
        <row r="5465">
          <cell r="A5465" t="str">
            <v>33.09.048</v>
          </cell>
          <cell r="B5465" t="str">
            <v>FORNECIMENTO E INSTALAÇÃO DE CABO TELEFÔNICO C/ 600 PARES P/ USO EXTERNO, C/ DIAM. DO CONDUTOR DE 0,50MM, REF. CTP-APL-G 50, FAB. FURUKAWA OU SIMILAR - NOVA SEDE VÁRZEA</v>
          </cell>
          <cell r="C5465" t="str">
            <v>m</v>
          </cell>
          <cell r="D5465">
            <v>193.33750000000001</v>
          </cell>
          <cell r="E5465">
            <v>154.66999999999999</v>
          </cell>
          <cell r="F5465" t="str">
            <v>SEDUC</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SEDUC</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121.47499999999999</v>
          </cell>
          <cell r="E5469">
            <v>97.18</v>
          </cell>
          <cell r="F5469" t="str">
            <v>SEDUC</v>
          </cell>
        </row>
        <row r="5470">
          <cell r="A5470" t="str">
            <v/>
          </cell>
          <cell r="D5470">
            <v>0</v>
          </cell>
        </row>
        <row r="5471">
          <cell r="A5471" t="str">
            <v>33.09.051</v>
          </cell>
          <cell r="B5471" t="str">
            <v>CORDÃO DUPLEX MM(50), TIPO OM3, 10GBPS, CONECTORES LC-SPL-SPC, 2,5 DE COMPRIMENTO , COD. 35200120, FAB. FURUKAWA OU SIMILAR - NOVA SEDE VÁRZEA</v>
          </cell>
          <cell r="C5471" t="str">
            <v>m</v>
          </cell>
          <cell r="D5471">
            <v>156.69999999999999</v>
          </cell>
          <cell r="E5471">
            <v>125.36</v>
          </cell>
          <cell r="F5471" t="str">
            <v>SEDUC</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SEDUC</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SEDUC</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212.05</v>
          </cell>
          <cell r="E5477">
            <v>169.64</v>
          </cell>
          <cell r="F5477" t="str">
            <v>SEDUC</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393.23750000000001</v>
          </cell>
          <cell r="E5479">
            <v>314.58999999999997</v>
          </cell>
          <cell r="F5479" t="str">
            <v>SEDUC</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SEDUC</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367.0750000000001</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SEDUC</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SEDUC</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SEDUC</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396831.66249999998</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259.66250000000002</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299.66250000000002</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FORNECIMENTO E INSTALAÇÃO DE PISO ELEVADO DESMONTÁVEL ( 60 CM DE ALTURA) REVESTIMENTO PAVIFLEX DE 2MM - METALICO - NOVA SEDE VÁRZEA</v>
          </cell>
          <cell r="C5505" t="str">
            <v>m2</v>
          </cell>
          <cell r="D5505">
            <v>333.125</v>
          </cell>
          <cell r="E5505">
            <v>266.5</v>
          </cell>
          <cell r="F5505" t="str">
            <v>SEDUC</v>
          </cell>
        </row>
        <row r="5506">
          <cell r="A5506" t="str">
            <v/>
          </cell>
          <cell r="D5506">
            <v>0</v>
          </cell>
        </row>
        <row r="5507">
          <cell r="A5507" t="str">
            <v>33.13.002</v>
          </cell>
          <cell r="B5507" t="str">
            <v>FORNECIMENTO E INSTALAÇÃO DE PISO ELEVADO DESMONTÁVEL ( 60 CM DE ALTURA), REVESTIDO EM PAVIFLEX DE 2MM - MADEIRA - NOVA SEDE VÁRZEA</v>
          </cell>
          <cell r="C5507" t="str">
            <v>m2</v>
          </cell>
          <cell r="D5507">
            <v>276.25</v>
          </cell>
          <cell r="E5507">
            <v>221</v>
          </cell>
          <cell r="F5507" t="str">
            <v>SEDUC</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SEDUC</v>
          </cell>
        </row>
        <row r="5510">
          <cell r="A5510" t="str">
            <v/>
          </cell>
          <cell r="D5510">
            <v>0</v>
          </cell>
        </row>
        <row r="5511">
          <cell r="A5511" t="str">
            <v>33.15.001</v>
          </cell>
          <cell r="B5511" t="str">
            <v>FORNECIMENTO E INSTALAÇÃO DE PISO DE MARMORE BRANCO COM ACABAMENTO PADRÃO , 2CM DE ESPESSURA, NÃO INCLUSO REGULARIZAÇÃO DA BASE - NOVA SEDE VÁRZEA</v>
          </cell>
          <cell r="C5511" t="str">
            <v>m2</v>
          </cell>
          <cell r="D5511">
            <v>201.66249999999999</v>
          </cell>
          <cell r="E5511">
            <v>161.33000000000001</v>
          </cell>
          <cell r="F5511" t="str">
            <v>SEDUC</v>
          </cell>
        </row>
        <row r="5512">
          <cell r="A5512" t="str">
            <v/>
          </cell>
          <cell r="D5512">
            <v>0</v>
          </cell>
        </row>
        <row r="5513">
          <cell r="A5513" t="str">
            <v>33.16.001</v>
          </cell>
          <cell r="B5513" t="str">
            <v>RETIRADA DE TOMADAS ( SOBREPOR / EMBUTIR), INTERRUPTORES ( SOBREPOR / EMBUTIR ), PONTOS DE LÓGICA - NOVA SEDE VÁRZEA</v>
          </cell>
          <cell r="C5513" t="str">
            <v>Un</v>
          </cell>
          <cell r="D5513">
            <v>6.1750000000000007</v>
          </cell>
          <cell r="E5513">
            <v>4.9400000000000004</v>
          </cell>
          <cell r="F5513" t="str">
            <v>SEDUC</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SEDUC</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SEDUC</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SEDUC</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36.637500000000003</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15.237500000000001</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28.024999999999999</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74.28749999999998</v>
          </cell>
          <cell r="E5577">
            <v>59.43</v>
          </cell>
          <cell r="F5577" t="str">
            <v>SEE</v>
          </cell>
        </row>
        <row r="5578">
          <cell r="A5578" t="str">
            <v/>
          </cell>
          <cell r="D5578">
            <v>0</v>
          </cell>
        </row>
        <row r="5579">
          <cell r="A5579" t="str">
            <v>34.05.001</v>
          </cell>
          <cell r="B5579" t="str">
            <v>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ADAPTADOR DE PVC RÍGIDO SOLDÁVL CURTO C/ BOLSA E ROSCA P/ REGISTRO DIÂM = 50mm x 1 1/4" - INSTALAÇÕES HIDRO-SANITÁRIAS / ADAPTADOR CURTO DE PVC PARA REGISTRO (Escola Conceição das Creoulas).</v>
          </cell>
          <cell r="C5589" t="str">
            <v>Un</v>
          </cell>
          <cell r="D5589">
            <v>23.8</v>
          </cell>
          <cell r="E5589">
            <v>19.04</v>
          </cell>
          <cell r="F5589" t="str">
            <v>SEE</v>
          </cell>
        </row>
        <row r="5590">
          <cell r="A5590" t="str">
            <v/>
          </cell>
          <cell r="D5590">
            <v>0</v>
          </cell>
        </row>
        <row r="5591">
          <cell r="A5591" t="str">
            <v>34.05.007</v>
          </cell>
          <cell r="B5591" t="str">
            <v>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75.362499999999983</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96.137500000000003</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12.862500000000001</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734.0250000000002</v>
          </cell>
          <cell r="E5627">
            <v>587.22</v>
          </cell>
          <cell r="F5627" t="str">
            <v>SEE</v>
          </cell>
        </row>
        <row r="5628">
          <cell r="A5628" t="str">
            <v/>
          </cell>
          <cell r="D5628">
            <v>0</v>
          </cell>
        </row>
        <row r="5629">
          <cell r="A5629" t="str">
            <v>34.05.026</v>
          </cell>
          <cell r="B5629" t="str">
            <v>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BACIA SANITÁRIA COM CAIXA DE DESCARGA ACOPLADA, MARCA DECA LINHA RAVENA CP929, INCLUSIVE ASSENTO, CONJUNTO DE FIXAÇÃO, MARCA DECA SP13, ANEL DE VEDAÇÃO, TUBO DE LIGAÇÃO COM ACABAMENTO COMADO E ENGATE PLÁSTICO (OU SIMILARES) - INSTALAÇÕES HIDRO-SANITÁRIAS</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227.9</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12.762499999999999</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99.174999999999997</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90.962500000000006</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12.262499999999999</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12.262499999999999</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12.262499999999999</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116.2</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15.775</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15.237500000000001</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15.237500000000001</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72.649999999999977</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472.85</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3569.8375000000001</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101.1375</v>
          </cell>
          <cell r="E5803">
            <v>80.91</v>
          </cell>
          <cell r="F5803" t="str">
            <v>SEE</v>
          </cell>
        </row>
        <row r="5804">
          <cell r="A5804" t="str">
            <v/>
          </cell>
          <cell r="D5804">
            <v>0</v>
          </cell>
        </row>
        <row r="5805">
          <cell r="A5805" t="str">
            <v>34.15.010</v>
          </cell>
          <cell r="B5805" t="str">
            <v>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PLACA DA OBRA PADRÃO FNDE - INSTALAÇÕES PROVISÓRIAS DO CANTEIRO DE  OBRAS (Escolas Técnicas Padrões FNDE).</v>
          </cell>
          <cell r="C5829" t="str">
            <v>m2</v>
          </cell>
          <cell r="D5829">
            <v>197.71250000000001</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22.024999999999999</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12.65</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12.65</v>
          </cell>
          <cell r="E5861">
            <v>10.119999999999999</v>
          </cell>
          <cell r="F5861" t="str">
            <v>SEE</v>
          </cell>
        </row>
        <row r="5862">
          <cell r="A5862" t="str">
            <v/>
          </cell>
          <cell r="D5862">
            <v>0</v>
          </cell>
        </row>
        <row r="5863">
          <cell r="A5863" t="str">
            <v>35.05.004</v>
          </cell>
          <cell r="B5863" t="str">
            <v>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218.48750000000001</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218.48750000000001</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279.35000000000002</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22.975000000000001</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20.925000000000001</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8.5124999999999975</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10.65</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15.237500000000001</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458.6375000000001</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2.6625000000000001</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44.262500000000003</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231.02500000000001</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231.02500000000001</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231.02500000000001</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231.02500000000001</v>
          </cell>
          <cell r="E6031">
            <v>184.82</v>
          </cell>
          <cell r="F6031" t="str">
            <v>SEE</v>
          </cell>
        </row>
        <row r="6032">
          <cell r="A6032" t="str">
            <v/>
          </cell>
          <cell r="D6032">
            <v>0</v>
          </cell>
        </row>
        <row r="6033">
          <cell r="A6033" t="str">
            <v>35.13.037</v>
          </cell>
          <cell r="B6033" t="str">
            <v>QUADRO DE DISTRIBUIÇÃO COMPLETO-QDLF-S2, COM PROTEÇÃO COMPLETA, ATERRAMENTO, ACESSÓRIOS, CONFORME PROJETO - INSTALAÇÕES ELÉTRICAS / SUBESTAÇÕES E QUADROS (Escolas Técnicas Padrões FNDE).</v>
          </cell>
          <cell r="C6033" t="str">
            <v>Un</v>
          </cell>
          <cell r="D6033">
            <v>231.02500000000001</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231.02500000000001</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231.02500000000001</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231.02500000000001</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231.02500000000001</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CABO DE COBRE NU DE 50 mm² - INSTALAÇÕES ELÉTRICAS / SPDA-ATERRAMENTO E FIAÇÕES (Escolas Técnicas Padrões FNDE).</v>
          </cell>
          <cell r="C6063" t="str">
            <v>m</v>
          </cell>
          <cell r="D6063">
            <v>22.024999999999999</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8.0749999999999975</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12.137499999999999</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18.162500000000001</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61.575000000000003</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7.5124999999999984</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8.0749999999999975</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12.137499999999999</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99.174999999999997</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99.174999999999997</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78.899999999999977</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7535.0124999999998</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197.71250000000001</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392.6</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15.775</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5.9</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ADAPTADOR DE PVC RÍGIDO SOLDÁVEL CURTO C/ BOLSA E ROSCA P/ REGISTRO DIÂM = 25 mm x 3/4" - INSTALAÇÕES HIDRO-SANITÁRIAS / ADAPTADOR CURTO DE PVC PARA REGISTRO.</v>
          </cell>
          <cell r="C6221" t="str">
            <v>Un</v>
          </cell>
          <cell r="D6221">
            <v>3.6124999999999998</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REGISTRO GAVETA C/ CANOPLA CROMADA, D = 13 mm (1/2") - (HYDRA REF. 1510 HD OU SIMILAR) - INTALAÇÕES HIDRO-SANITÁRIAS / REGISTRO DE GAVETA COM ACABAMENTO.</v>
          </cell>
          <cell r="C6229" t="str">
            <v>Un</v>
          </cell>
          <cell r="D6229">
            <v>55.512500000000003</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TUBO PVC RÍGIDO C/ ANÉIS, PONTA E BOLSA P/ ESGOTO PRIMÁRIO, D = 75 mm - INSTALAÇÕES HIDRO-SANITÁRIAS / TUBO PVC SOLDÁVEL PARA ESGOTO.</v>
          </cell>
          <cell r="C6245" t="str">
            <v>m</v>
          </cell>
          <cell r="D6245">
            <v>10.4625</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7583.4624999999996</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15294.225</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LAVATÓRIO SEM COLUNA, MARCA DECA LINHA RAVENA REF. l915, C/ SIFÃO CROMADO, MARCA DECA REF. 1190, VÁLVULA CROMADA, MARCA DECA REF. 1602 C, TORNEIRA DE METAL, MARCA DECA REF. 1190 c 41, CONJUNTO DE FIXAÇÃO, MARCA DECA REF. sp7, (OU SIMILARES) - INSTALAÇÕES</v>
          </cell>
          <cell r="C6271" t="str">
            <v>Un</v>
          </cell>
          <cell r="D6271">
            <v>92.737499999999997</v>
          </cell>
          <cell r="E6271">
            <v>74.19</v>
          </cell>
          <cell r="F6271" t="str">
            <v>SEE</v>
          </cell>
        </row>
        <row r="6272">
          <cell r="A6272" t="str">
            <v/>
          </cell>
          <cell r="D6272">
            <v>0</v>
          </cell>
        </row>
        <row r="6273">
          <cell r="A6273" t="str">
            <v>36.05.033</v>
          </cell>
          <cell r="B6273" t="str">
            <v>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860.38749999999982</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78.612499999999983</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2.6625000000000001</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11.8</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11.8</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11.8</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ALVENARIA DE BLOCO CERÂMICO (9 x 19 x 25 cm), E = 0,09 m, COM ARGAMASSA TRAÇO - 1:2:8 (CIMENTO / CAL / AREIA) - PAREDES E PAINÉIS / ALVENARIA.</v>
          </cell>
          <cell r="C6353" t="str">
            <v>m2</v>
          </cell>
          <cell r="D6353">
            <v>22.337499999999999</v>
          </cell>
          <cell r="E6353">
            <v>17.87</v>
          </cell>
          <cell r="F6353" t="str">
            <v>SEE</v>
          </cell>
        </row>
        <row r="6354">
          <cell r="A6354" t="str">
            <v/>
          </cell>
          <cell r="D6354">
            <v>0</v>
          </cell>
        </row>
        <row r="6355">
          <cell r="A6355" t="str">
            <v>36.07.002</v>
          </cell>
          <cell r="B6355" t="str">
            <v>VERGAS E CONTRA-VERGAS EM CONCRETO ARMADO FCK = 15 MPa, SEÇÃO 9 x 12 cm - PAREDES E PAINÉIS / ALVENARIA.</v>
          </cell>
          <cell r="C6355" t="str">
            <v>m</v>
          </cell>
          <cell r="D6355">
            <v>12.65</v>
          </cell>
          <cell r="E6355">
            <v>10.119999999999999</v>
          </cell>
          <cell r="F6355" t="str">
            <v>SEE</v>
          </cell>
        </row>
        <row r="6356">
          <cell r="A6356" t="str">
            <v/>
          </cell>
          <cell r="D6356">
            <v>0</v>
          </cell>
        </row>
        <row r="6357">
          <cell r="A6357" t="str">
            <v>36.07.003</v>
          </cell>
          <cell r="B6357" t="str">
            <v>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279.35000000000002</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238.83750000000001</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126.65</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11.824999999999999</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REBOCO INTERNO, DE PAREDE, COM ARGAMASSA TRAÇO - 1:2:9 (CIMENTO / CAL / AREIA), ESPESSURA 1,5 cm - REVESTIMENTO / MASSA.</v>
          </cell>
          <cell r="C6383" t="str">
            <v>m2</v>
          </cell>
          <cell r="D6383">
            <v>12.9625</v>
          </cell>
          <cell r="E6383">
            <v>10.37</v>
          </cell>
          <cell r="F6383" t="str">
            <v>SEE</v>
          </cell>
        </row>
        <row r="6384">
          <cell r="A6384" t="str">
            <v/>
          </cell>
          <cell r="D6384">
            <v>0</v>
          </cell>
        </row>
        <row r="6385">
          <cell r="A6385" t="str">
            <v>36.10.003</v>
          </cell>
          <cell r="B6385" t="str">
            <v>REBOCO EXTERNO, DE PAREDE, COM ARGAMASSA TRAÇO - 1:2:9 (CIMENTO / CAL / AREIA), ESPESSURA 2,5 cm- REVESTIMENTO / MASSA.</v>
          </cell>
          <cell r="C6385" t="str">
            <v>m2</v>
          </cell>
          <cell r="D6385">
            <v>15.6</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40.737499999999997</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PINTURA DE ACABAMENTO, SOBRE MADEIRA, COM LIXAMENTO, APLICAÇÃO DE 02 DEMÃOS DE ESMALTE, INCLUSIVE EMASSAMENTO - PINTURAS / ESMALTE.</v>
          </cell>
          <cell r="C6407" t="str">
            <v>m2</v>
          </cell>
          <cell r="D6407">
            <v>23.8</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QUADRO ESCOLAR EM REVESTIMENTO DE ARGAMASSA, PINTADO COM TINTA ESPECIAL NA COR VERDE, COM MOLDURA E APAGADOR DE GIZ EM MADEIRA, CONFORME PROJETO - ELEMENTOS DECORATIVOS E OUTROS / MADEIRA.</v>
          </cell>
          <cell r="C6427" t="str">
            <v>m2</v>
          </cell>
          <cell r="D6427">
            <v>96.987499999999997</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79.612499999999983</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83.612499999999983</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sheetName val="MEMÓRIA"/>
      <sheetName val="COMPOSIÇÕES"/>
      <sheetName val="CRONOGRAMA FF"/>
    </sheetNames>
    <sheetDataSet>
      <sheetData sheetId="0">
        <row r="12">
          <cell r="D12" t="str">
            <v>SERVIÇOS PRELIMINARES</v>
          </cell>
        </row>
      </sheetData>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sheetName val="MEMÓRIA"/>
      <sheetName val="COMPOSIÇÕES"/>
      <sheetName val="CRONOGRAMA FF"/>
    </sheetNames>
    <sheetDataSet>
      <sheetData sheetId="0">
        <row r="12">
          <cell r="J12">
            <v>3809.28</v>
          </cell>
        </row>
        <row r="15">
          <cell r="E15" t="str">
            <v>PAVIMENTAÇÃO :</v>
          </cell>
        </row>
      </sheetData>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17"/>
  <sheetViews>
    <sheetView tabSelected="1" view="pageBreakPreview" topLeftCell="A18" zoomScaleNormal="100" zoomScaleSheetLayoutView="100" workbookViewId="0">
      <selection activeCell="I28" sqref="I28"/>
    </sheetView>
  </sheetViews>
  <sheetFormatPr defaultRowHeight="14.4"/>
  <cols>
    <col min="1" max="1" width="8.5546875" style="1" customWidth="1"/>
    <col min="2" max="2" width="16.44140625" style="1" customWidth="1"/>
    <col min="3" max="3" width="11.6640625" style="1" customWidth="1"/>
    <col min="4" max="4" width="53.109375" style="3" customWidth="1"/>
    <col min="5" max="5" width="10.6640625" style="1" bestFit="1" customWidth="1"/>
    <col min="6" max="6" width="12.88671875" style="19" customWidth="1"/>
    <col min="7" max="8" width="13.5546875" style="23" customWidth="1"/>
    <col min="9" max="9" width="19.6640625" style="23" customWidth="1"/>
    <col min="10" max="10" width="22.6640625" customWidth="1"/>
    <col min="11" max="11" width="17.33203125" customWidth="1"/>
    <col min="12" max="13" width="9.5546875" bestFit="1" customWidth="1"/>
  </cols>
  <sheetData>
    <row r="1" spans="1:14" ht="16.8">
      <c r="A1" s="243"/>
      <c r="B1" s="244"/>
      <c r="C1" s="244"/>
      <c r="D1" s="5"/>
      <c r="E1" s="6"/>
      <c r="F1" s="5"/>
      <c r="G1" s="5"/>
      <c r="H1" s="5"/>
      <c r="I1" s="5"/>
      <c r="J1" s="14"/>
      <c r="K1" s="15"/>
      <c r="L1" s="2"/>
    </row>
    <row r="2" spans="1:14" ht="16.8">
      <c r="A2" s="245"/>
      <c r="B2" s="246"/>
      <c r="C2" s="246"/>
      <c r="D2" s="247" t="s">
        <v>7</v>
      </c>
      <c r="E2" s="247"/>
      <c r="F2" s="247"/>
      <c r="G2" s="247"/>
      <c r="H2" s="247"/>
      <c r="I2" s="247"/>
      <c r="J2" s="14"/>
      <c r="K2" s="15"/>
      <c r="L2" s="2"/>
    </row>
    <row r="3" spans="1:14">
      <c r="A3" s="245"/>
      <c r="B3" s="246"/>
      <c r="C3" s="246"/>
      <c r="D3" s="248" t="s">
        <v>119</v>
      </c>
      <c r="E3" s="248"/>
      <c r="F3" s="248"/>
      <c r="G3" s="248"/>
      <c r="H3" s="248"/>
      <c r="I3" s="248"/>
      <c r="J3" s="14"/>
      <c r="K3" s="15"/>
      <c r="L3" s="2"/>
    </row>
    <row r="4" spans="1:14">
      <c r="A4" s="245"/>
      <c r="B4" s="246"/>
      <c r="C4" s="246"/>
      <c r="D4" s="16"/>
      <c r="E4" s="16"/>
      <c r="F4" s="7"/>
      <c r="G4" s="7"/>
      <c r="H4" s="7"/>
      <c r="I4" s="7"/>
      <c r="J4" s="236"/>
      <c r="K4" s="237"/>
      <c r="L4" s="237"/>
      <c r="M4" s="237"/>
    </row>
    <row r="5" spans="1:14">
      <c r="A5" s="245"/>
      <c r="B5" s="246"/>
      <c r="C5" s="246"/>
      <c r="D5" s="16"/>
      <c r="E5" s="16"/>
      <c r="F5" s="7"/>
      <c r="G5" s="7"/>
      <c r="H5" s="7"/>
      <c r="I5" s="7"/>
      <c r="J5" s="14"/>
      <c r="K5" s="15"/>
      <c r="L5" s="2"/>
    </row>
    <row r="6" spans="1:14" ht="48.6" customHeight="1">
      <c r="A6" s="238" t="s">
        <v>68</v>
      </c>
      <c r="B6" s="239"/>
      <c r="C6" s="239"/>
      <c r="D6" s="239"/>
      <c r="E6" s="239"/>
      <c r="F6" s="239"/>
      <c r="G6" s="239"/>
      <c r="H6" s="239"/>
      <c r="I6" s="239"/>
      <c r="J6" s="15"/>
      <c r="K6" s="15"/>
      <c r="L6" s="2"/>
    </row>
    <row r="7" spans="1:14" ht="13.5" customHeight="1">
      <c r="A7" s="239" t="s">
        <v>11</v>
      </c>
      <c r="B7" s="239"/>
      <c r="C7" s="239"/>
      <c r="D7" s="239"/>
      <c r="E7" s="239"/>
      <c r="F7" s="239"/>
      <c r="G7" s="239"/>
      <c r="H7" s="239"/>
      <c r="I7" s="239"/>
      <c r="J7" s="15"/>
      <c r="K7" s="15"/>
      <c r="L7" s="2"/>
    </row>
    <row r="8" spans="1:14">
      <c r="A8" s="24" t="s">
        <v>118</v>
      </c>
      <c r="B8" s="25"/>
      <c r="C8" s="25"/>
      <c r="D8" s="26"/>
      <c r="E8" s="25"/>
      <c r="F8" s="27"/>
      <c r="G8" s="28"/>
      <c r="H8" s="28"/>
      <c r="I8" s="28"/>
    </row>
    <row r="9" spans="1:14">
      <c r="A9"/>
      <c r="B9"/>
      <c r="D9"/>
      <c r="E9"/>
      <c r="F9" s="17"/>
      <c r="G9" s="20"/>
      <c r="H9" s="20"/>
      <c r="I9" s="20"/>
    </row>
    <row r="10" spans="1:14">
      <c r="A10" s="242" t="s">
        <v>0</v>
      </c>
      <c r="B10" s="242" t="s">
        <v>4</v>
      </c>
      <c r="C10" s="242" t="s">
        <v>5</v>
      </c>
      <c r="D10" s="241" t="s">
        <v>1</v>
      </c>
      <c r="E10" s="241" t="s">
        <v>18</v>
      </c>
      <c r="F10" s="240" t="s">
        <v>19</v>
      </c>
      <c r="G10" s="235" t="s">
        <v>20</v>
      </c>
      <c r="H10" s="235" t="s">
        <v>96</v>
      </c>
      <c r="I10" s="235" t="s">
        <v>21</v>
      </c>
    </row>
    <row r="11" spans="1:14">
      <c r="A11" s="242"/>
      <c r="B11" s="242"/>
      <c r="C11" s="242"/>
      <c r="D11" s="241"/>
      <c r="E11" s="241"/>
      <c r="F11" s="240"/>
      <c r="G11" s="235"/>
      <c r="H11" s="235"/>
      <c r="I11" s="235"/>
    </row>
    <row r="12" spans="1:14">
      <c r="A12" s="8" t="s">
        <v>2</v>
      </c>
      <c r="B12" s="9"/>
      <c r="C12" s="8"/>
      <c r="D12" s="9" t="s">
        <v>12</v>
      </c>
      <c r="E12" s="8"/>
      <c r="F12" s="18"/>
      <c r="G12" s="21"/>
      <c r="H12" s="21"/>
      <c r="I12" s="21">
        <f>SUM(I13:I13)</f>
        <v>1371.34</v>
      </c>
      <c r="J12" s="148"/>
    </row>
    <row r="13" spans="1:14" ht="20.399999999999999">
      <c r="A13" s="61" t="s">
        <v>3</v>
      </c>
      <c r="B13" s="61" t="s">
        <v>97</v>
      </c>
      <c r="C13" s="61">
        <v>4813</v>
      </c>
      <c r="D13" s="67" t="s">
        <v>10</v>
      </c>
      <c r="E13" s="61" t="s">
        <v>6</v>
      </c>
      <c r="F13" s="145">
        <f>MEMÓRIA!N13</f>
        <v>2.88</v>
      </c>
      <c r="G13" s="146">
        <v>400</v>
      </c>
      <c r="H13" s="146">
        <f>TRUNC(G13*1.1904,2)</f>
        <v>476.16</v>
      </c>
      <c r="I13" s="146">
        <f>TRUNC(F13*H13,2)</f>
        <v>1371.34</v>
      </c>
    </row>
    <row r="14" spans="1:14">
      <c r="A14" s="151"/>
      <c r="B14" s="151"/>
      <c r="C14" s="12"/>
      <c r="D14" s="13"/>
      <c r="E14" s="151"/>
      <c r="F14" s="145"/>
      <c r="G14" s="146"/>
      <c r="H14" s="146"/>
      <c r="I14" s="22"/>
      <c r="J14" s="32"/>
      <c r="K14" s="32"/>
      <c r="L14" s="32"/>
      <c r="M14" s="32"/>
      <c r="N14" s="32"/>
    </row>
    <row r="15" spans="1:14" ht="24" customHeight="1">
      <c r="A15" s="8" t="s">
        <v>8</v>
      </c>
      <c r="B15" s="9"/>
      <c r="C15" s="8"/>
      <c r="D15" s="9" t="str">
        <f>MEMÓRIA!D16</f>
        <v>RECAPEAMENTO ASFÁLTICO EM DIVERSAS RUAS NO MUNICÍPIO DE PAUDALHO</v>
      </c>
      <c r="E15" s="8"/>
      <c r="F15" s="18"/>
      <c r="G15" s="21"/>
      <c r="H15" s="21"/>
      <c r="I15" s="21">
        <f>SUM(I16,I24)</f>
        <v>7747736.4000000004</v>
      </c>
      <c r="J15" s="149"/>
    </row>
    <row r="16" spans="1:14">
      <c r="A16" s="33" t="s">
        <v>9</v>
      </c>
      <c r="B16" s="33"/>
      <c r="C16" s="33"/>
      <c r="D16" s="34" t="s">
        <v>17</v>
      </c>
      <c r="E16" s="33"/>
      <c r="F16" s="35"/>
      <c r="G16" s="36"/>
      <c r="H16" s="36"/>
      <c r="I16" s="36">
        <f>SUM(I17:I23)</f>
        <v>7653947.2000000002</v>
      </c>
      <c r="J16" s="148"/>
    </row>
    <row r="17" spans="1:10" ht="20.399999999999999">
      <c r="A17" s="61" t="s">
        <v>60</v>
      </c>
      <c r="B17" s="61" t="s">
        <v>98</v>
      </c>
      <c r="C17" s="169">
        <v>4011212</v>
      </c>
      <c r="D17" s="13" t="s">
        <v>122</v>
      </c>
      <c r="E17" s="151" t="s">
        <v>6</v>
      </c>
      <c r="F17" s="145">
        <f>MEMÓRIA!N24</f>
        <v>80000</v>
      </c>
      <c r="G17" s="146">
        <v>0.06</v>
      </c>
      <c r="H17" s="146">
        <f t="shared" ref="H17" si="0">TRUNC(G17*1.1904,2)</f>
        <v>7.0000000000000007E-2</v>
      </c>
      <c r="I17" s="22">
        <f t="shared" ref="I17" si="1">TRUNC(F17*H17,2)</f>
        <v>5600</v>
      </c>
    </row>
    <row r="18" spans="1:10" ht="20.399999999999999">
      <c r="A18" s="61" t="s">
        <v>61</v>
      </c>
      <c r="B18" s="61" t="s">
        <v>94</v>
      </c>
      <c r="C18" s="169">
        <v>1</v>
      </c>
      <c r="D18" s="13" t="s">
        <v>15</v>
      </c>
      <c r="E18" s="151" t="s">
        <v>6</v>
      </c>
      <c r="F18" s="145">
        <f>MEMÓRIA!N31</f>
        <v>80000</v>
      </c>
      <c r="G18" s="146">
        <v>2.67</v>
      </c>
      <c r="H18" s="146">
        <f t="shared" ref="H18:H26" si="2">TRUNC(G18*1.1904,2)</f>
        <v>3.17</v>
      </c>
      <c r="I18" s="22">
        <f t="shared" ref="I18:I23" si="3">TRUNC(F18*H18,2)</f>
        <v>253600</v>
      </c>
    </row>
    <row r="19" spans="1:10" ht="30.6">
      <c r="A19" s="61" t="s">
        <v>62</v>
      </c>
      <c r="B19" s="61" t="s">
        <v>97</v>
      </c>
      <c r="C19" s="61">
        <v>95995</v>
      </c>
      <c r="D19" s="67" t="s">
        <v>16</v>
      </c>
      <c r="E19" s="151" t="s">
        <v>14</v>
      </c>
      <c r="F19" s="145">
        <f>MEMÓRIA!N38</f>
        <v>4000</v>
      </c>
      <c r="G19" s="146">
        <v>1470.16</v>
      </c>
      <c r="H19" s="146">
        <f t="shared" si="2"/>
        <v>1750.07</v>
      </c>
      <c r="I19" s="22">
        <f t="shared" si="3"/>
        <v>7000280</v>
      </c>
    </row>
    <row r="20" spans="1:10" ht="20.399999999999999">
      <c r="A20" s="61" t="s">
        <v>63</v>
      </c>
      <c r="B20" s="61" t="s">
        <v>97</v>
      </c>
      <c r="C20" s="61">
        <v>95876</v>
      </c>
      <c r="D20" s="13" t="s">
        <v>34</v>
      </c>
      <c r="E20" s="151" t="s">
        <v>22</v>
      </c>
      <c r="F20" s="145">
        <f>MEMÓRIA!N45</f>
        <v>126400</v>
      </c>
      <c r="G20" s="146">
        <v>2.1800000000000002</v>
      </c>
      <c r="H20" s="146">
        <f t="shared" si="2"/>
        <v>2.59</v>
      </c>
      <c r="I20" s="22">
        <f t="shared" si="3"/>
        <v>327376</v>
      </c>
    </row>
    <row r="21" spans="1:10" ht="30.6">
      <c r="A21" s="61" t="s">
        <v>123</v>
      </c>
      <c r="B21" s="61" t="s">
        <v>97</v>
      </c>
      <c r="C21" s="61">
        <v>93593</v>
      </c>
      <c r="D21" s="13" t="s">
        <v>35</v>
      </c>
      <c r="E21" s="151" t="s">
        <v>22</v>
      </c>
      <c r="F21" s="145">
        <f>MEMÓRIA!N52</f>
        <v>20000</v>
      </c>
      <c r="G21" s="146">
        <v>0.88</v>
      </c>
      <c r="H21" s="146">
        <f t="shared" ref="H21:H22" si="4">TRUNC(G21*1.1904,2)</f>
        <v>1.04</v>
      </c>
      <c r="I21" s="22">
        <f t="shared" ref="I21:I22" si="5">TRUNC(F21*H21,2)</f>
        <v>20800</v>
      </c>
    </row>
    <row r="22" spans="1:10" ht="27.6" customHeight="1">
      <c r="A22" s="61" t="s">
        <v>125</v>
      </c>
      <c r="B22" s="61" t="s">
        <v>98</v>
      </c>
      <c r="C22" s="61">
        <v>4011479</v>
      </c>
      <c r="D22" s="13" t="s">
        <v>126</v>
      </c>
      <c r="E22" s="151" t="s">
        <v>14</v>
      </c>
      <c r="F22" s="145">
        <f>MEMÓRIA!N59</f>
        <v>640</v>
      </c>
      <c r="G22" s="146">
        <v>53.81</v>
      </c>
      <c r="H22" s="146">
        <f t="shared" si="4"/>
        <v>64.05</v>
      </c>
      <c r="I22" s="22">
        <f t="shared" si="5"/>
        <v>40992</v>
      </c>
    </row>
    <row r="23" spans="1:10" ht="27.6" customHeight="1">
      <c r="A23" s="61" t="s">
        <v>128</v>
      </c>
      <c r="B23" s="61" t="s">
        <v>98</v>
      </c>
      <c r="C23" s="61">
        <v>5915440</v>
      </c>
      <c r="D23" s="13" t="s">
        <v>129</v>
      </c>
      <c r="E23" s="151" t="s">
        <v>130</v>
      </c>
      <c r="F23" s="145">
        <f>MEMÓRIA!N66</f>
        <v>1536</v>
      </c>
      <c r="G23" s="146">
        <v>2.9</v>
      </c>
      <c r="H23" s="146">
        <f t="shared" si="2"/>
        <v>3.45</v>
      </c>
      <c r="I23" s="22">
        <f t="shared" si="3"/>
        <v>5299.2</v>
      </c>
    </row>
    <row r="24" spans="1:10">
      <c r="A24" s="8" t="s">
        <v>64</v>
      </c>
      <c r="B24" s="9"/>
      <c r="C24" s="8"/>
      <c r="D24" s="9" t="s">
        <v>133</v>
      </c>
      <c r="E24" s="8"/>
      <c r="F24" s="18"/>
      <c r="G24" s="21"/>
      <c r="H24" s="21"/>
      <c r="I24" s="21">
        <f>SUM(I25:I26)</f>
        <v>93789.2</v>
      </c>
      <c r="J24" s="148">
        <f t="shared" ref="J24" si="6">I24*1.256</f>
        <v>117799.24</v>
      </c>
    </row>
    <row r="25" spans="1:10" ht="84" customHeight="1">
      <c r="A25" s="151" t="s">
        <v>65</v>
      </c>
      <c r="B25" s="61" t="s">
        <v>97</v>
      </c>
      <c r="C25" s="151">
        <v>13521</v>
      </c>
      <c r="D25" s="67" t="s">
        <v>55</v>
      </c>
      <c r="E25" s="151" t="s">
        <v>18</v>
      </c>
      <c r="F25" s="145">
        <f>MEMÓRIA!N74</f>
        <v>40</v>
      </c>
      <c r="G25" s="146">
        <v>132</v>
      </c>
      <c r="H25" s="146">
        <f t="shared" si="2"/>
        <v>157.13</v>
      </c>
      <c r="I25" s="22">
        <f t="shared" ref="I25:I26" si="7">TRUNC(F25*H25,2)</f>
        <v>6285.2</v>
      </c>
      <c r="J25" s="148"/>
    </row>
    <row r="26" spans="1:10" ht="54.75" customHeight="1">
      <c r="A26" s="151" t="s">
        <v>66</v>
      </c>
      <c r="B26" s="61" t="s">
        <v>98</v>
      </c>
      <c r="C26" s="61">
        <v>5213408</v>
      </c>
      <c r="D26" s="67" t="s">
        <v>58</v>
      </c>
      <c r="E26" s="151" t="s">
        <v>6</v>
      </c>
      <c r="F26" s="145">
        <f>MEMÓRIA!N80</f>
        <v>1600</v>
      </c>
      <c r="G26" s="146">
        <v>45.95</v>
      </c>
      <c r="H26" s="146">
        <f t="shared" si="2"/>
        <v>54.69</v>
      </c>
      <c r="I26" s="146">
        <f t="shared" si="7"/>
        <v>87504</v>
      </c>
    </row>
    <row r="27" spans="1:10" ht="15" customHeight="1">
      <c r="A27" s="233" t="s">
        <v>95</v>
      </c>
      <c r="B27" s="234"/>
      <c r="C27" s="234"/>
      <c r="D27" s="234"/>
      <c r="E27" s="29"/>
      <c r="F27" s="29"/>
      <c r="G27" s="30"/>
      <c r="H27" s="30"/>
      <c r="I27" s="31">
        <f>SUM(I12,I15,)</f>
        <v>7749107.7400000002</v>
      </c>
      <c r="J27" s="153">
        <v>1353229.01</v>
      </c>
    </row>
    <row r="30" spans="1:10">
      <c r="H30" s="23" t="e">
        <f>I27-#REF!</f>
        <v>#REF!</v>
      </c>
    </row>
    <row r="31" spans="1:10">
      <c r="I31" s="23">
        <v>688300</v>
      </c>
      <c r="J31" s="152"/>
    </row>
    <row r="32" spans="1:10">
      <c r="I32" s="23">
        <f>SUM(I27:I28)</f>
        <v>7749107.7400000002</v>
      </c>
    </row>
    <row r="36" spans="9:9">
      <c r="I36" s="23">
        <f>I32-I31</f>
        <v>7060807.7400000002</v>
      </c>
    </row>
    <row r="79" spans="3:4" customFormat="1">
      <c r="C79" s="1"/>
      <c r="D79" s="4"/>
    </row>
    <row r="143" spans="3:4" customFormat="1">
      <c r="C143" s="1"/>
      <c r="D143" s="4"/>
    </row>
    <row r="171" spans="3:4" customFormat="1">
      <c r="C171" s="1"/>
      <c r="D171" s="4"/>
    </row>
    <row r="271" spans="3:4" customFormat="1">
      <c r="C271" s="1"/>
      <c r="D271" s="4"/>
    </row>
    <row r="272" spans="3:4" customFormat="1">
      <c r="C272" s="1"/>
      <c r="D272" s="4"/>
    </row>
    <row r="343" spans="3:4" customFormat="1">
      <c r="C343" s="1"/>
      <c r="D343" s="4"/>
    </row>
    <row r="344" spans="3:4" customFormat="1">
      <c r="C344" s="1"/>
      <c r="D344" s="4"/>
    </row>
    <row r="345" spans="3:4" customFormat="1">
      <c r="C345" s="1"/>
      <c r="D345" s="4"/>
    </row>
    <row r="346" spans="3:4" customFormat="1">
      <c r="C346" s="1"/>
      <c r="D346" s="4"/>
    </row>
    <row r="347" spans="3:4" customFormat="1">
      <c r="C347" s="1"/>
      <c r="D347" s="4"/>
    </row>
    <row r="348" spans="3:4" customFormat="1">
      <c r="C348" s="1"/>
      <c r="D348" s="4"/>
    </row>
    <row r="357" spans="3:4" customFormat="1">
      <c r="C357" s="1"/>
      <c r="D357" s="4"/>
    </row>
    <row r="364" spans="3:4" customFormat="1">
      <c r="C364" s="1"/>
      <c r="D364" s="4"/>
    </row>
    <row r="383" spans="3:4" customFormat="1">
      <c r="C383" s="1"/>
      <c r="D383" s="4"/>
    </row>
    <row r="384" spans="3:4" customFormat="1">
      <c r="C384" s="1"/>
      <c r="D384" s="4"/>
    </row>
    <row r="391" spans="3:4" customFormat="1">
      <c r="C391" s="1"/>
      <c r="D391" s="4"/>
    </row>
    <row r="392" spans="3:4" customFormat="1">
      <c r="C392" s="1"/>
      <c r="D392" s="4"/>
    </row>
    <row r="394" spans="3:4" customFormat="1">
      <c r="C394" s="1"/>
      <c r="D394" s="4"/>
    </row>
    <row r="395" spans="3:4" customFormat="1">
      <c r="C395" s="1"/>
      <c r="D395" s="4"/>
    </row>
    <row r="396" spans="3:4" customFormat="1">
      <c r="C396" s="1"/>
      <c r="D396" s="4"/>
    </row>
    <row r="397" spans="3:4" customFormat="1">
      <c r="C397" s="1"/>
      <c r="D397" s="4"/>
    </row>
    <row r="398" spans="3:4" customFormat="1">
      <c r="C398" s="1"/>
      <c r="D398" s="4"/>
    </row>
    <row r="399" spans="3:4" customFormat="1">
      <c r="C399" s="1"/>
      <c r="D399" s="4"/>
    </row>
    <row r="400" spans="3:4" customFormat="1">
      <c r="C400" s="1"/>
      <c r="D400" s="4"/>
    </row>
    <row r="403" spans="3:4" customFormat="1">
      <c r="C403" s="1"/>
      <c r="D403" s="4"/>
    </row>
    <row r="435" spans="3:4" customFormat="1">
      <c r="C435" s="1"/>
      <c r="D435" s="4"/>
    </row>
    <row r="452" spans="3:4" customFormat="1">
      <c r="C452" s="1"/>
      <c r="D452" s="4"/>
    </row>
    <row r="460" spans="3:4" customFormat="1">
      <c r="C460" s="1"/>
      <c r="D460" s="4"/>
    </row>
    <row r="466" spans="3:4" customFormat="1">
      <c r="C466" s="1"/>
      <c r="D466" s="4"/>
    </row>
    <row r="470" spans="3:4" customFormat="1">
      <c r="C470" s="1"/>
      <c r="D470" s="4"/>
    </row>
    <row r="478" spans="3:4" customFormat="1">
      <c r="C478" s="1"/>
      <c r="D478" s="4"/>
    </row>
    <row r="495" spans="3:4" customFormat="1">
      <c r="C495" s="1"/>
      <c r="D495" s="4"/>
    </row>
    <row r="496" spans="3:4" customFormat="1">
      <c r="C496" s="1"/>
      <c r="D496" s="4"/>
    </row>
    <row r="497" spans="3:4" customFormat="1">
      <c r="C497" s="1"/>
      <c r="D497" s="4"/>
    </row>
    <row r="509" spans="3:4" customFormat="1">
      <c r="C509" s="1"/>
      <c r="D509" s="4"/>
    </row>
    <row r="510" spans="3:4" customFormat="1">
      <c r="C510" s="1"/>
      <c r="D510" s="4"/>
    </row>
    <row r="511" spans="3:4" customFormat="1">
      <c r="C511" s="1"/>
      <c r="D511" s="4"/>
    </row>
    <row r="512" spans="3:4" customFormat="1">
      <c r="C512" s="1"/>
      <c r="D512" s="4"/>
    </row>
    <row r="513" spans="3:4" customFormat="1">
      <c r="C513" s="1"/>
      <c r="D513" s="4"/>
    </row>
    <row r="514" spans="3:4" customFormat="1">
      <c r="C514" s="1"/>
      <c r="D514" s="4"/>
    </row>
    <row r="515" spans="3:4" customFormat="1">
      <c r="C515" s="1"/>
      <c r="D515" s="4"/>
    </row>
    <row r="516" spans="3:4" customFormat="1">
      <c r="C516" s="1"/>
      <c r="D516" s="4"/>
    </row>
    <row r="517" spans="3:4" customFormat="1">
      <c r="C517" s="1"/>
      <c r="D517" s="4"/>
    </row>
  </sheetData>
  <mergeCells count="16">
    <mergeCell ref="A27:D27"/>
    <mergeCell ref="G10:G11"/>
    <mergeCell ref="J4:M4"/>
    <mergeCell ref="A6:I6"/>
    <mergeCell ref="I10:I11"/>
    <mergeCell ref="F10:F11"/>
    <mergeCell ref="E10:E11"/>
    <mergeCell ref="H10:H11"/>
    <mergeCell ref="A10:A11"/>
    <mergeCell ref="B10:B11"/>
    <mergeCell ref="C10:C11"/>
    <mergeCell ref="D10:D11"/>
    <mergeCell ref="A7:I7"/>
    <mergeCell ref="A1:C5"/>
    <mergeCell ref="D2:I2"/>
    <mergeCell ref="D3:I3"/>
  </mergeCells>
  <phoneticPr fontId="11" type="noConversion"/>
  <pageMargins left="0.51181102362204722" right="0.51181102362204722" top="0.78740157480314965" bottom="0.78740157480314965" header="0.31496062992125984" footer="0.31496062992125984"/>
  <pageSetup paperSize="9" scale="57" fitToWidth="5" fitToHeight="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94"/>
  <sheetViews>
    <sheetView view="pageBreakPreview" topLeftCell="A58" zoomScale="85" zoomScaleNormal="100" zoomScaleSheetLayoutView="85" workbookViewId="0">
      <selection activeCell="E54" sqref="E54"/>
    </sheetView>
  </sheetViews>
  <sheetFormatPr defaultRowHeight="14.4"/>
  <cols>
    <col min="1" max="1" width="8.5546875" style="1" customWidth="1"/>
    <col min="2" max="2" width="16.44140625" style="1" customWidth="1"/>
    <col min="3" max="3" width="11.6640625" style="1" customWidth="1"/>
    <col min="4" max="4" width="53.109375" style="3" customWidth="1"/>
    <col min="5" max="5" width="10.6640625" style="1" bestFit="1" customWidth="1"/>
    <col min="6" max="6" width="9" style="63" customWidth="1"/>
    <col min="7" max="7" width="2" style="63" bestFit="1" customWidth="1"/>
    <col min="8" max="8" width="7.109375" style="63" customWidth="1"/>
    <col min="9" max="9" width="2" style="63" bestFit="1" customWidth="1"/>
    <col min="10" max="10" width="8.33203125" style="63" customWidth="1"/>
    <col min="11" max="11" width="1.88671875" style="63" customWidth="1"/>
    <col min="12" max="12" width="9.6640625" style="65" customWidth="1"/>
    <col min="13" max="13" width="1.88671875" style="65" bestFit="1" customWidth="1"/>
    <col min="14" max="14" width="10.44140625" style="66" bestFit="1" customWidth="1"/>
    <col min="15" max="15" width="13.5546875" style="62" bestFit="1" customWidth="1"/>
    <col min="16" max="16" width="15.5546875" style="62" customWidth="1"/>
    <col min="17" max="17" width="9.109375" style="63" customWidth="1"/>
  </cols>
  <sheetData>
    <row r="1" spans="1:18" ht="16.8">
      <c r="A1" s="243"/>
      <c r="B1" s="244"/>
      <c r="C1" s="244"/>
      <c r="D1" s="5"/>
      <c r="E1" s="6"/>
      <c r="F1" s="5"/>
      <c r="G1" s="5"/>
      <c r="H1" s="5"/>
      <c r="I1" s="5"/>
      <c r="J1" s="5"/>
      <c r="K1" s="5"/>
      <c r="L1" s="5"/>
      <c r="M1" s="5"/>
      <c r="N1" s="37"/>
      <c r="O1" s="15"/>
      <c r="P1" s="15"/>
      <c r="Q1" s="2"/>
    </row>
    <row r="2" spans="1:18" ht="16.8">
      <c r="A2" s="245"/>
      <c r="B2" s="246"/>
      <c r="C2" s="246"/>
      <c r="D2" s="247" t="s">
        <v>7</v>
      </c>
      <c r="E2" s="247"/>
      <c r="F2" s="247"/>
      <c r="G2" s="247"/>
      <c r="H2" s="247"/>
      <c r="I2" s="247"/>
      <c r="J2" s="247"/>
      <c r="K2" s="247"/>
      <c r="L2" s="247"/>
      <c r="M2" s="247"/>
      <c r="N2" s="253"/>
      <c r="O2" s="15"/>
      <c r="P2" s="15"/>
      <c r="Q2" s="2"/>
    </row>
    <row r="3" spans="1:18">
      <c r="A3" s="245"/>
      <c r="B3" s="246"/>
      <c r="C3" s="246"/>
      <c r="D3" s="248" t="s">
        <v>120</v>
      </c>
      <c r="E3" s="248"/>
      <c r="F3" s="248"/>
      <c r="G3" s="248"/>
      <c r="H3" s="248"/>
      <c r="I3" s="248"/>
      <c r="J3" s="248"/>
      <c r="K3" s="248"/>
      <c r="L3" s="248"/>
      <c r="M3" s="248"/>
      <c r="N3" s="254"/>
      <c r="O3" s="15"/>
      <c r="P3" s="15"/>
      <c r="Q3" s="2"/>
    </row>
    <row r="4" spans="1:18">
      <c r="A4" s="245"/>
      <c r="B4" s="246"/>
      <c r="C4" s="246"/>
      <c r="D4" s="16"/>
      <c r="E4" s="16"/>
      <c r="F4" s="7"/>
      <c r="G4" s="7"/>
      <c r="H4" s="7"/>
      <c r="I4" s="7"/>
      <c r="J4" s="7"/>
      <c r="K4" s="7"/>
      <c r="L4" s="7"/>
      <c r="M4" s="7"/>
      <c r="N4" s="38"/>
      <c r="O4" s="237"/>
      <c r="P4" s="237"/>
      <c r="Q4" s="237"/>
      <c r="R4" s="237"/>
    </row>
    <row r="5" spans="1:18">
      <c r="A5" s="245"/>
      <c r="B5" s="246"/>
      <c r="C5" s="246"/>
      <c r="D5" s="16"/>
      <c r="E5" s="16"/>
      <c r="F5" s="7"/>
      <c r="G5" s="7"/>
      <c r="H5" s="7"/>
      <c r="I5" s="7"/>
      <c r="J5" s="7"/>
      <c r="K5" s="7"/>
      <c r="L5" s="7"/>
      <c r="M5" s="7"/>
      <c r="N5" s="38"/>
      <c r="O5" s="15"/>
      <c r="P5" s="15"/>
      <c r="Q5" s="2"/>
    </row>
    <row r="6" spans="1:18" ht="48.6" customHeight="1">
      <c r="A6" s="251" t="s">
        <v>68</v>
      </c>
      <c r="B6" s="239"/>
      <c r="C6" s="239"/>
      <c r="D6" s="239"/>
      <c r="E6" s="239"/>
      <c r="F6" s="239"/>
      <c r="G6" s="239"/>
      <c r="H6" s="239"/>
      <c r="I6" s="239"/>
      <c r="J6" s="239"/>
      <c r="K6" s="239"/>
      <c r="L6" s="239"/>
      <c r="M6" s="239"/>
      <c r="N6" s="252"/>
      <c r="O6" s="15"/>
      <c r="P6" s="15"/>
      <c r="Q6" s="2"/>
    </row>
    <row r="7" spans="1:18">
      <c r="A7" s="239" t="s">
        <v>11</v>
      </c>
      <c r="B7" s="239"/>
      <c r="C7" s="239"/>
      <c r="D7" s="239"/>
      <c r="E7" s="239"/>
      <c r="F7" s="239"/>
      <c r="G7" s="239"/>
      <c r="H7" s="239"/>
      <c r="I7" s="239"/>
      <c r="J7" s="239"/>
      <c r="K7" s="239"/>
      <c r="L7" s="239"/>
      <c r="M7" s="239"/>
      <c r="N7" s="239"/>
      <c r="O7" s="15"/>
      <c r="P7" s="15"/>
      <c r="Q7" s="2"/>
    </row>
    <row r="8" spans="1:18">
      <c r="A8" s="242" t="s">
        <v>0</v>
      </c>
      <c r="B8" s="242" t="s">
        <v>4</v>
      </c>
      <c r="C8" s="242" t="s">
        <v>5</v>
      </c>
      <c r="D8" s="241" t="s">
        <v>1</v>
      </c>
      <c r="E8" s="241" t="s">
        <v>23</v>
      </c>
      <c r="F8" s="249" t="s">
        <v>24</v>
      </c>
      <c r="G8" s="249"/>
      <c r="H8" s="249" t="s">
        <v>25</v>
      </c>
      <c r="I8" s="249"/>
      <c r="J8" s="249" t="s">
        <v>26</v>
      </c>
      <c r="K8" s="249"/>
      <c r="L8" s="249" t="s">
        <v>27</v>
      </c>
      <c r="M8" s="249"/>
      <c r="N8" s="250" t="s">
        <v>28</v>
      </c>
      <c r="O8" s="15"/>
      <c r="P8" s="15"/>
      <c r="Q8" s="2"/>
    </row>
    <row r="9" spans="1:18">
      <c r="A9" s="242"/>
      <c r="B9" s="242"/>
      <c r="C9" s="242"/>
      <c r="D9" s="241"/>
      <c r="E9" s="241"/>
      <c r="F9" s="249"/>
      <c r="G9" s="249"/>
      <c r="H9" s="249"/>
      <c r="I9" s="249"/>
      <c r="J9" s="249"/>
      <c r="K9" s="249"/>
      <c r="L9" s="249"/>
      <c r="M9" s="249"/>
      <c r="N9" s="250"/>
      <c r="O9" s="39"/>
      <c r="P9" s="15"/>
      <c r="Q9" s="2"/>
    </row>
    <row r="10" spans="1:18" ht="29.25" customHeight="1">
      <c r="A10" s="8" t="s">
        <v>2</v>
      </c>
      <c r="B10" s="9"/>
      <c r="C10" s="9"/>
      <c r="D10" s="9" t="s">
        <v>12</v>
      </c>
      <c r="E10" s="8"/>
      <c r="F10" s="40"/>
      <c r="G10" s="40"/>
      <c r="H10" s="40"/>
      <c r="I10" s="40"/>
      <c r="J10" s="40"/>
      <c r="K10" s="40"/>
      <c r="L10" s="40"/>
      <c r="M10" s="40"/>
      <c r="N10" s="159"/>
      <c r="O10" s="39"/>
      <c r="P10" s="15"/>
      <c r="Q10" s="2"/>
    </row>
    <row r="11" spans="1:18" s="45" customFormat="1" ht="20.399999999999999">
      <c r="A11" s="61" t="s">
        <v>3</v>
      </c>
      <c r="B11" s="61" t="s">
        <v>29</v>
      </c>
      <c r="C11" s="61">
        <v>4813</v>
      </c>
      <c r="D11" s="67" t="s">
        <v>10</v>
      </c>
      <c r="E11" s="61" t="s">
        <v>6</v>
      </c>
      <c r="F11" s="47"/>
      <c r="G11" s="47"/>
      <c r="H11" s="47"/>
      <c r="I11" s="47"/>
      <c r="J11" s="47"/>
      <c r="K11" s="47"/>
      <c r="L11" s="47"/>
      <c r="M11" s="47"/>
      <c r="N11" s="160"/>
      <c r="O11" s="42">
        <f>N13</f>
        <v>2.88</v>
      </c>
      <c r="P11" s="43" t="str">
        <f>IFERROR(VLOOKUP(C11,#REF!,4,FALSE),"")</f>
        <v/>
      </c>
      <c r="Q11" s="44"/>
    </row>
    <row r="12" spans="1:18" s="45" customFormat="1">
      <c r="A12" s="61"/>
      <c r="B12" s="61"/>
      <c r="C12" s="61"/>
      <c r="D12" s="61"/>
      <c r="E12" s="61"/>
      <c r="F12" s="51">
        <v>2.4</v>
      </c>
      <c r="G12" s="51" t="s">
        <v>30</v>
      </c>
      <c r="H12" s="51">
        <v>1.2</v>
      </c>
      <c r="I12" s="51"/>
      <c r="J12" s="51"/>
      <c r="K12" s="51" t="s">
        <v>30</v>
      </c>
      <c r="L12" s="51">
        <v>1</v>
      </c>
      <c r="M12" s="51" t="s">
        <v>31</v>
      </c>
      <c r="N12" s="161">
        <f>PRODUCT(F12:L12)</f>
        <v>2.88</v>
      </c>
      <c r="O12" s="42"/>
      <c r="P12" s="42"/>
      <c r="Q12" s="44"/>
    </row>
    <row r="13" spans="1:18" s="45" customFormat="1">
      <c r="A13" s="61"/>
      <c r="B13" s="61"/>
      <c r="C13" s="61"/>
      <c r="D13" s="68" t="str">
        <f>"Total item "&amp;A11</f>
        <v>Total item 1.1</v>
      </c>
      <c r="E13" s="61"/>
      <c r="F13" s="51"/>
      <c r="G13" s="51"/>
      <c r="H13" s="51"/>
      <c r="I13" s="47"/>
      <c r="J13" s="47"/>
      <c r="K13" s="47"/>
      <c r="L13" s="47" t="s">
        <v>28</v>
      </c>
      <c r="M13" s="47" t="s">
        <v>31</v>
      </c>
      <c r="N13" s="160">
        <f>SUM(N12:N12)</f>
        <v>2.88</v>
      </c>
      <c r="O13" s="46"/>
      <c r="P13" s="42"/>
      <c r="Q13" s="44"/>
    </row>
    <row r="14" spans="1:18" s="45" customFormat="1">
      <c r="A14" s="61"/>
      <c r="B14" s="61"/>
      <c r="C14" s="61"/>
      <c r="D14" s="68"/>
      <c r="E14" s="61"/>
      <c r="F14" s="51"/>
      <c r="G14" s="51"/>
      <c r="H14" s="51"/>
      <c r="I14" s="47"/>
      <c r="J14" s="47"/>
      <c r="K14" s="47"/>
      <c r="L14" s="47"/>
      <c r="M14" s="47"/>
      <c r="N14" s="160"/>
      <c r="O14" s="46"/>
      <c r="P14" s="42"/>
      <c r="Q14" s="44"/>
    </row>
    <row r="15" spans="1:18">
      <c r="A15" s="155"/>
      <c r="B15" s="155"/>
      <c r="C15" s="155"/>
      <c r="D15" s="154"/>
      <c r="E15" s="155"/>
      <c r="F15" s="156"/>
      <c r="G15" s="156"/>
      <c r="H15" s="156"/>
      <c r="I15" s="156"/>
      <c r="J15" s="156"/>
      <c r="K15" s="156"/>
      <c r="L15" s="157"/>
      <c r="M15" s="157"/>
      <c r="N15" s="168"/>
    </row>
    <row r="16" spans="1:18" s="57" customFormat="1" ht="24.6" customHeight="1">
      <c r="A16" s="8" t="s">
        <v>8</v>
      </c>
      <c r="B16" s="9"/>
      <c r="C16" s="9"/>
      <c r="D16" s="9" t="s">
        <v>124</v>
      </c>
      <c r="E16" s="8"/>
      <c r="F16" s="9"/>
      <c r="G16" s="9"/>
      <c r="H16" s="9"/>
      <c r="I16" s="9"/>
      <c r="J16" s="9"/>
      <c r="K16" s="9"/>
      <c r="L16" s="9"/>
      <c r="M16" s="9"/>
      <c r="N16" s="162"/>
      <c r="O16" s="54"/>
      <c r="P16" s="55"/>
      <c r="Q16" s="56"/>
    </row>
    <row r="17" spans="1:17">
      <c r="A17" s="10" t="s">
        <v>9</v>
      </c>
      <c r="B17" s="10"/>
      <c r="C17" s="10"/>
      <c r="D17" s="11" t="s">
        <v>17</v>
      </c>
      <c r="E17" s="10"/>
      <c r="F17" s="58"/>
      <c r="G17" s="58"/>
      <c r="H17" s="58"/>
      <c r="I17" s="58"/>
      <c r="J17" s="58"/>
      <c r="K17" s="58"/>
      <c r="L17" s="58"/>
      <c r="M17" s="58"/>
      <c r="N17" s="163"/>
      <c r="O17" s="39"/>
      <c r="P17" s="15"/>
      <c r="Q17" s="41"/>
    </row>
    <row r="18" spans="1:17" ht="14.25" customHeight="1">
      <c r="A18" s="61"/>
      <c r="B18" s="61"/>
      <c r="C18" s="61"/>
      <c r="D18" s="53"/>
      <c r="E18" s="151"/>
      <c r="F18" s="51"/>
      <c r="G18" s="51"/>
      <c r="H18" s="51"/>
      <c r="I18" s="47"/>
      <c r="J18" s="47"/>
      <c r="K18" s="47"/>
      <c r="L18" s="48"/>
      <c r="M18" s="48"/>
      <c r="N18" s="164"/>
      <c r="O18" s="15"/>
      <c r="P18" s="15"/>
      <c r="Q18" s="2"/>
    </row>
    <row r="19" spans="1:17" ht="52.2" customHeight="1">
      <c r="A19" s="61" t="s">
        <v>60</v>
      </c>
      <c r="B19" s="61" t="s">
        <v>57</v>
      </c>
      <c r="C19" s="61">
        <v>4011212</v>
      </c>
      <c r="D19" s="13" t="s">
        <v>122</v>
      </c>
      <c r="E19" s="151" t="s">
        <v>6</v>
      </c>
      <c r="F19" s="47"/>
      <c r="G19" s="47"/>
      <c r="H19" s="47"/>
      <c r="I19" s="47"/>
      <c r="J19" s="47"/>
      <c r="K19" s="47"/>
      <c r="L19" s="48"/>
      <c r="M19" s="48"/>
      <c r="N19" s="164"/>
      <c r="O19" s="15">
        <f>N24</f>
        <v>80000</v>
      </c>
      <c r="P19" s="49"/>
      <c r="Q19" s="2"/>
    </row>
    <row r="20" spans="1:17">
      <c r="A20" s="61"/>
      <c r="B20" s="61"/>
      <c r="C20" s="61"/>
      <c r="D20" s="50"/>
      <c r="E20" s="151"/>
      <c r="F20" s="51"/>
      <c r="G20" s="51"/>
      <c r="H20" s="51"/>
      <c r="I20" s="51"/>
      <c r="J20" s="51"/>
      <c r="K20" s="51"/>
      <c r="L20" s="51"/>
      <c r="M20" s="48"/>
      <c r="N20" s="158"/>
      <c r="O20" s="15"/>
      <c r="P20" s="49"/>
      <c r="Q20" s="2"/>
    </row>
    <row r="21" spans="1:17">
      <c r="A21" s="61"/>
      <c r="B21" s="61"/>
      <c r="C21" s="61"/>
      <c r="D21" s="50" t="s">
        <v>37</v>
      </c>
      <c r="E21" s="151"/>
      <c r="F21" s="51">
        <f>F28</f>
        <v>16000</v>
      </c>
      <c r="G21" s="51" t="s">
        <v>30</v>
      </c>
      <c r="H21" s="51">
        <f>H28</f>
        <v>5</v>
      </c>
      <c r="I21" s="51"/>
      <c r="J21" s="51"/>
      <c r="K21" s="51"/>
      <c r="L21" s="51"/>
      <c r="M21" s="52" t="s">
        <v>31</v>
      </c>
      <c r="N21" s="158">
        <f t="shared" ref="N21" si="0">TRUNC(F21*H21,2)</f>
        <v>80000</v>
      </c>
      <c r="O21" s="15"/>
      <c r="P21" s="15"/>
      <c r="Q21" s="2"/>
    </row>
    <row r="22" spans="1:17">
      <c r="A22" s="61"/>
      <c r="B22" s="61"/>
      <c r="C22" s="61"/>
      <c r="D22" s="60"/>
      <c r="E22" s="151"/>
      <c r="F22" s="51"/>
      <c r="G22" s="51"/>
      <c r="H22" s="51"/>
      <c r="I22" s="51"/>
      <c r="J22" s="51"/>
      <c r="K22" s="51"/>
      <c r="L22" s="51"/>
      <c r="M22" s="52"/>
      <c r="N22" s="158"/>
      <c r="O22" s="15"/>
      <c r="P22" s="15"/>
      <c r="Q22" s="2"/>
    </row>
    <row r="23" spans="1:17">
      <c r="A23" s="61"/>
      <c r="B23" s="61"/>
      <c r="C23" s="61"/>
      <c r="D23" s="60"/>
      <c r="E23" s="151"/>
      <c r="F23" s="51"/>
      <c r="G23" s="51"/>
      <c r="H23" s="51"/>
      <c r="I23" s="51"/>
      <c r="J23" s="51"/>
      <c r="K23" s="51"/>
      <c r="L23" s="51"/>
      <c r="M23" s="52"/>
      <c r="N23" s="158"/>
      <c r="O23" s="15"/>
      <c r="P23" s="15"/>
      <c r="Q23" s="2"/>
    </row>
    <row r="24" spans="1:17" ht="15" customHeight="1">
      <c r="A24" s="61"/>
      <c r="B24" s="61"/>
      <c r="C24" s="61"/>
      <c r="D24" s="53" t="str">
        <f>"Total item "&amp;A19</f>
        <v>Total item 2.1.1</v>
      </c>
      <c r="E24" s="151"/>
      <c r="F24" s="51"/>
      <c r="G24" s="51"/>
      <c r="H24" s="51"/>
      <c r="I24" s="47"/>
      <c r="J24" s="47"/>
      <c r="K24" s="47"/>
      <c r="L24" s="48" t="s">
        <v>28</v>
      </c>
      <c r="M24" s="48" t="s">
        <v>31</v>
      </c>
      <c r="N24" s="165">
        <f>SUM(N21:N21)</f>
        <v>80000</v>
      </c>
      <c r="O24" s="15"/>
      <c r="P24" s="15"/>
      <c r="Q24" s="2"/>
    </row>
    <row r="25" spans="1:17" ht="15" customHeight="1">
      <c r="A25" s="61"/>
      <c r="B25" s="61"/>
      <c r="C25" s="61"/>
      <c r="D25" s="53"/>
      <c r="E25" s="151"/>
      <c r="F25" s="51"/>
      <c r="G25" s="51"/>
      <c r="H25" s="51"/>
      <c r="I25" s="47"/>
      <c r="J25" s="47"/>
      <c r="K25" s="47"/>
      <c r="L25" s="48"/>
      <c r="M25" s="48"/>
      <c r="N25" s="165"/>
      <c r="O25" s="15"/>
      <c r="P25" s="15"/>
      <c r="Q25" s="2"/>
    </row>
    <row r="26" spans="1:17" ht="52.2" customHeight="1">
      <c r="A26" s="61" t="s">
        <v>61</v>
      </c>
      <c r="B26" s="61" t="s">
        <v>13</v>
      </c>
      <c r="C26" s="61">
        <v>96402</v>
      </c>
      <c r="D26" s="13" t="s">
        <v>15</v>
      </c>
      <c r="E26" s="151" t="s">
        <v>6</v>
      </c>
      <c r="F26" s="47"/>
      <c r="G26" s="47"/>
      <c r="H26" s="47"/>
      <c r="I26" s="47"/>
      <c r="J26" s="47"/>
      <c r="K26" s="47"/>
      <c r="L26" s="48"/>
      <c r="M26" s="48"/>
      <c r="N26" s="164"/>
      <c r="O26" s="15">
        <f>N31</f>
        <v>80000</v>
      </c>
      <c r="P26" s="49" t="str">
        <f>IFERROR(VLOOKUP(C26,#REF!,4,FALSE),"")</f>
        <v/>
      </c>
      <c r="Q26" s="2"/>
    </row>
    <row r="27" spans="1:17" s="180" customFormat="1" ht="14.25" customHeight="1">
      <c r="A27" s="170"/>
      <c r="B27" s="171"/>
      <c r="C27" s="172"/>
      <c r="D27" s="173"/>
      <c r="E27" s="172"/>
      <c r="F27" s="174"/>
      <c r="G27" s="175"/>
      <c r="H27" s="174"/>
      <c r="I27" s="174"/>
      <c r="J27" s="174"/>
      <c r="K27" s="174"/>
      <c r="L27" s="176"/>
      <c r="M27" s="52"/>
      <c r="N27" s="158"/>
      <c r="O27" s="178"/>
      <c r="P27" s="178"/>
      <c r="Q27" s="179"/>
    </row>
    <row r="28" spans="1:17">
      <c r="A28" s="61"/>
      <c r="B28" s="61"/>
      <c r="C28" s="61"/>
      <c r="D28" s="50" t="s">
        <v>37</v>
      </c>
      <c r="E28" s="151"/>
      <c r="F28" s="175">
        <v>16000</v>
      </c>
      <c r="G28" s="175"/>
      <c r="H28" s="175">
        <v>5</v>
      </c>
      <c r="I28" s="175"/>
      <c r="J28" s="175"/>
      <c r="K28" s="175"/>
      <c r="L28" s="177"/>
      <c r="M28" s="52" t="s">
        <v>31</v>
      </c>
      <c r="N28" s="158">
        <f t="shared" ref="N28" si="1">TRUNC(F28*H28,2)</f>
        <v>80000</v>
      </c>
      <c r="O28" s="15"/>
      <c r="P28" s="49"/>
      <c r="Q28" s="2"/>
    </row>
    <row r="29" spans="1:17">
      <c r="A29" s="61"/>
      <c r="B29" s="61"/>
      <c r="C29" s="61"/>
      <c r="D29" s="50"/>
      <c r="E29" s="151"/>
      <c r="F29" s="175"/>
      <c r="G29" s="51"/>
      <c r="H29" s="51"/>
      <c r="I29" s="51"/>
      <c r="J29" s="51"/>
      <c r="K29" s="51"/>
      <c r="L29" s="51"/>
      <c r="M29" s="48"/>
      <c r="N29" s="158"/>
      <c r="O29" s="15"/>
      <c r="P29" s="49"/>
      <c r="Q29" s="2"/>
    </row>
    <row r="30" spans="1:17">
      <c r="A30" s="61"/>
      <c r="B30" s="61"/>
      <c r="C30" s="61"/>
      <c r="D30" s="50"/>
      <c r="E30" s="151"/>
      <c r="F30" s="175"/>
      <c r="G30" s="51"/>
      <c r="H30" s="51"/>
      <c r="I30" s="51"/>
      <c r="J30" s="51"/>
      <c r="K30" s="51"/>
      <c r="L30" s="51"/>
      <c r="M30" s="48"/>
      <c r="N30" s="158"/>
      <c r="O30" s="15"/>
      <c r="P30" s="49"/>
      <c r="Q30" s="2"/>
    </row>
    <row r="31" spans="1:17" ht="15" customHeight="1">
      <c r="A31" s="61"/>
      <c r="B31" s="61"/>
      <c r="C31" s="151"/>
      <c r="D31" s="53" t="str">
        <f>"Total item "&amp;A26</f>
        <v>Total item 2.1.2</v>
      </c>
      <c r="E31" s="151"/>
      <c r="F31" s="51"/>
      <c r="G31" s="51"/>
      <c r="H31" s="51"/>
      <c r="I31" s="47"/>
      <c r="J31" s="47"/>
      <c r="K31" s="47"/>
      <c r="L31" s="48" t="s">
        <v>28</v>
      </c>
      <c r="M31" s="48" t="s">
        <v>31</v>
      </c>
      <c r="N31" s="165">
        <f>N28</f>
        <v>80000</v>
      </c>
      <c r="O31" s="15"/>
      <c r="P31" s="15"/>
      <c r="Q31" s="2"/>
    </row>
    <row r="32" spans="1:17" ht="14.25" customHeight="1">
      <c r="A32" s="61"/>
      <c r="B32" s="61"/>
      <c r="C32" s="151"/>
      <c r="D32" s="53"/>
      <c r="E32" s="151"/>
      <c r="F32" s="51"/>
      <c r="G32" s="51"/>
      <c r="H32" s="51"/>
      <c r="I32" s="47"/>
      <c r="J32" s="47"/>
      <c r="K32" s="47"/>
      <c r="L32" s="48"/>
      <c r="M32" s="48"/>
      <c r="N32" s="164"/>
      <c r="O32" s="15"/>
      <c r="P32" s="15"/>
      <c r="Q32" s="2"/>
    </row>
    <row r="33" spans="1:17" ht="52.2" customHeight="1">
      <c r="A33" s="61" t="s">
        <v>62</v>
      </c>
      <c r="B33" s="61" t="s">
        <v>13</v>
      </c>
      <c r="C33" s="61">
        <v>95995</v>
      </c>
      <c r="D33" s="13" t="s">
        <v>16</v>
      </c>
      <c r="E33" s="151" t="s">
        <v>33</v>
      </c>
      <c r="F33" s="47"/>
      <c r="G33" s="47"/>
      <c r="H33" s="47"/>
      <c r="I33" s="47"/>
      <c r="J33" s="47"/>
      <c r="K33" s="47"/>
      <c r="L33" s="48"/>
      <c r="M33" s="48"/>
      <c r="N33" s="164"/>
      <c r="O33" s="15">
        <f>N38</f>
        <v>4000</v>
      </c>
      <c r="P33" s="49" t="str">
        <f>IFERROR(VLOOKUP(C33,#REF!,4,FALSE),"")</f>
        <v/>
      </c>
      <c r="Q33" s="2"/>
    </row>
    <row r="34" spans="1:17" ht="16.5" customHeight="1">
      <c r="A34" s="61"/>
      <c r="B34" s="61"/>
      <c r="C34" s="61"/>
      <c r="D34" s="13"/>
      <c r="E34" s="151"/>
      <c r="F34" s="47"/>
      <c r="G34" s="47"/>
      <c r="H34" s="47"/>
      <c r="I34" s="47"/>
      <c r="J34" s="47"/>
      <c r="K34" s="47"/>
      <c r="L34" s="48"/>
      <c r="M34" s="48"/>
      <c r="N34" s="164"/>
      <c r="O34" s="15"/>
      <c r="P34" s="49"/>
      <c r="Q34" s="2"/>
    </row>
    <row r="35" spans="1:17" s="180" customFormat="1" ht="16.5" customHeight="1">
      <c r="A35" s="170"/>
      <c r="B35" s="171"/>
      <c r="C35" s="171"/>
      <c r="D35" s="50" t="s">
        <v>37</v>
      </c>
      <c r="E35" s="172"/>
      <c r="F35" s="175">
        <f>F28</f>
        <v>16000</v>
      </c>
      <c r="G35" s="175"/>
      <c r="H35" s="175">
        <f>H28</f>
        <v>5</v>
      </c>
      <c r="I35" s="175"/>
      <c r="J35" s="175">
        <v>0.05</v>
      </c>
      <c r="K35" s="175"/>
      <c r="L35" s="175"/>
      <c r="M35" s="175" t="s">
        <v>31</v>
      </c>
      <c r="N35" s="181">
        <f>TRUNC(F35*H35*J35,2)</f>
        <v>4000</v>
      </c>
      <c r="O35" s="178"/>
      <c r="P35" s="182"/>
      <c r="Q35" s="179"/>
    </row>
    <row r="36" spans="1:17">
      <c r="A36" s="61"/>
      <c r="B36" s="61"/>
      <c r="C36" s="61"/>
      <c r="D36" s="60"/>
      <c r="E36" s="151"/>
      <c r="F36" s="51"/>
      <c r="G36" s="51"/>
      <c r="H36" s="150"/>
      <c r="I36" s="51"/>
      <c r="J36" s="51"/>
      <c r="K36" s="51"/>
      <c r="L36" s="51"/>
      <c r="M36" s="51"/>
      <c r="N36" s="166"/>
      <c r="O36" s="15"/>
      <c r="P36" s="15"/>
      <c r="Q36" s="2"/>
    </row>
    <row r="37" spans="1:17">
      <c r="A37" s="61"/>
      <c r="B37" s="61"/>
      <c r="C37" s="61"/>
      <c r="D37" s="60"/>
      <c r="E37" s="151"/>
      <c r="F37" s="51"/>
      <c r="G37" s="51"/>
      <c r="H37" s="150"/>
      <c r="I37" s="51"/>
      <c r="J37" s="51"/>
      <c r="K37" s="51"/>
      <c r="L37" s="51"/>
      <c r="M37" s="51"/>
      <c r="N37" s="166"/>
      <c r="O37" s="15"/>
      <c r="P37" s="15"/>
      <c r="Q37" s="2"/>
    </row>
    <row r="38" spans="1:17" ht="15" customHeight="1">
      <c r="A38" s="61"/>
      <c r="B38" s="61"/>
      <c r="C38" s="61"/>
      <c r="D38" s="53" t="str">
        <f>"Total item "&amp;A33</f>
        <v>Total item 2.1.3</v>
      </c>
      <c r="E38" s="151"/>
      <c r="F38" s="51"/>
      <c r="G38" s="51"/>
      <c r="H38" s="51"/>
      <c r="I38" s="47"/>
      <c r="J38" s="47"/>
      <c r="K38" s="47"/>
      <c r="L38" s="48" t="s">
        <v>28</v>
      </c>
      <c r="M38" s="48" t="s">
        <v>31</v>
      </c>
      <c r="N38" s="164">
        <f>SUM(N35:N35)</f>
        <v>4000</v>
      </c>
      <c r="O38" s="15"/>
      <c r="P38" s="15"/>
      <c r="Q38" s="2"/>
    </row>
    <row r="39" spans="1:17">
      <c r="A39" s="61"/>
      <c r="B39" s="61"/>
      <c r="C39" s="61"/>
      <c r="D39" s="53"/>
      <c r="E39" s="151"/>
      <c r="F39" s="51"/>
      <c r="G39" s="51"/>
      <c r="H39" s="51"/>
      <c r="I39" s="47"/>
      <c r="J39" s="47"/>
      <c r="K39" s="47"/>
      <c r="L39" s="48"/>
      <c r="M39" s="48"/>
      <c r="N39" s="164"/>
      <c r="O39" s="15"/>
      <c r="P39" s="15"/>
      <c r="Q39" s="2"/>
    </row>
    <row r="40" spans="1:17" ht="52.2" customHeight="1">
      <c r="A40" s="61" t="s">
        <v>63</v>
      </c>
      <c r="B40" s="61" t="s">
        <v>13</v>
      </c>
      <c r="C40" s="61">
        <v>95876</v>
      </c>
      <c r="D40" s="13" t="s">
        <v>34</v>
      </c>
      <c r="E40" s="151" t="s">
        <v>36</v>
      </c>
      <c r="F40" s="47"/>
      <c r="G40" s="47"/>
      <c r="H40" s="47"/>
      <c r="I40" s="47"/>
      <c r="J40" s="47"/>
      <c r="K40" s="47"/>
      <c r="L40" s="48"/>
      <c r="M40" s="48"/>
      <c r="N40" s="164"/>
      <c r="O40" s="15">
        <f>N45</f>
        <v>126400</v>
      </c>
      <c r="P40" s="49" t="str">
        <f>IFERROR(VLOOKUP(C40,#REF!,4,FALSE),"")</f>
        <v/>
      </c>
      <c r="Q40" s="2"/>
    </row>
    <row r="41" spans="1:17" ht="16.5" customHeight="1">
      <c r="A41" s="61"/>
      <c r="B41" s="61"/>
      <c r="C41" s="61"/>
      <c r="D41" s="13"/>
      <c r="E41" s="151"/>
      <c r="F41" s="47"/>
      <c r="G41" s="47"/>
      <c r="H41" s="47"/>
      <c r="I41" s="47"/>
      <c r="J41" s="47"/>
      <c r="K41" s="47"/>
      <c r="L41" s="48"/>
      <c r="M41" s="48"/>
      <c r="N41" s="164"/>
      <c r="O41" s="15"/>
      <c r="P41" s="49"/>
      <c r="Q41" s="2"/>
    </row>
    <row r="42" spans="1:17">
      <c r="A42" s="61"/>
      <c r="B42" s="61"/>
      <c r="C42" s="61"/>
      <c r="D42" s="50" t="s">
        <v>37</v>
      </c>
      <c r="E42" s="151"/>
      <c r="F42" s="59">
        <f>N38</f>
        <v>4000</v>
      </c>
      <c r="G42" s="51"/>
      <c r="H42" s="51"/>
      <c r="I42" s="51"/>
      <c r="J42" s="51">
        <v>30</v>
      </c>
      <c r="K42" s="51"/>
      <c r="L42" s="51"/>
      <c r="M42" s="51" t="s">
        <v>31</v>
      </c>
      <c r="N42" s="166">
        <f>TRUNC(F42*J42,2)</f>
        <v>120000</v>
      </c>
      <c r="O42" s="15"/>
      <c r="P42" s="49"/>
      <c r="Q42" s="2"/>
    </row>
    <row r="43" spans="1:17">
      <c r="A43" s="151"/>
      <c r="B43" s="151"/>
      <c r="C43" s="151"/>
      <c r="D43" s="50" t="s">
        <v>132</v>
      </c>
      <c r="E43" s="151"/>
      <c r="F43" s="59">
        <f>N59</f>
        <v>640</v>
      </c>
      <c r="G43" s="51"/>
      <c r="H43" s="51"/>
      <c r="I43" s="51"/>
      <c r="J43" s="51">
        <v>10</v>
      </c>
      <c r="K43" s="51"/>
      <c r="L43" s="51"/>
      <c r="M43" s="51" t="s">
        <v>31</v>
      </c>
      <c r="N43" s="166">
        <f>TRUNC(F43*J43,2)</f>
        <v>6400</v>
      </c>
      <c r="O43" s="15"/>
      <c r="P43" s="15"/>
      <c r="Q43" s="2"/>
    </row>
    <row r="44" spans="1:17">
      <c r="A44" s="61"/>
      <c r="B44" s="61"/>
      <c r="C44" s="61"/>
      <c r="D44" s="60"/>
      <c r="E44" s="151"/>
      <c r="F44" s="51"/>
      <c r="G44" s="51"/>
      <c r="H44" s="51"/>
      <c r="I44" s="51"/>
      <c r="J44" s="51"/>
      <c r="K44" s="51"/>
      <c r="L44" s="51"/>
      <c r="M44" s="52"/>
      <c r="N44" s="158"/>
      <c r="O44" s="15"/>
      <c r="P44" s="15"/>
      <c r="Q44" s="2"/>
    </row>
    <row r="45" spans="1:17" ht="15" customHeight="1">
      <c r="A45" s="61"/>
      <c r="B45" s="61"/>
      <c r="C45" s="61"/>
      <c r="D45" s="53" t="str">
        <f>"Total item "&amp;A40</f>
        <v>Total item 2.1.4</v>
      </c>
      <c r="E45" s="151"/>
      <c r="F45" s="51"/>
      <c r="G45" s="51"/>
      <c r="H45" s="51"/>
      <c r="I45" s="47"/>
      <c r="J45" s="47"/>
      <c r="K45" s="47"/>
      <c r="L45" s="48" t="s">
        <v>28</v>
      </c>
      <c r="M45" s="48" t="s">
        <v>31</v>
      </c>
      <c r="N45" s="165">
        <f>SUM(N42:N44)</f>
        <v>126400</v>
      </c>
      <c r="O45" s="15"/>
      <c r="P45" s="15"/>
      <c r="Q45" s="2"/>
    </row>
    <row r="46" spans="1:17" ht="15" customHeight="1">
      <c r="A46" s="61"/>
      <c r="B46" s="61"/>
      <c r="C46" s="61"/>
      <c r="D46" s="53"/>
      <c r="E46" s="151"/>
      <c r="F46" s="51"/>
      <c r="G46" s="51"/>
      <c r="H46" s="51"/>
      <c r="I46" s="47"/>
      <c r="J46" s="47"/>
      <c r="K46" s="47"/>
      <c r="L46" s="48"/>
      <c r="M46" s="48"/>
      <c r="N46" s="164"/>
      <c r="O46" s="15"/>
      <c r="P46" s="15"/>
      <c r="Q46" s="2"/>
    </row>
    <row r="47" spans="1:17" ht="15" customHeight="1">
      <c r="A47" s="61"/>
      <c r="B47" s="61"/>
      <c r="C47" s="61"/>
      <c r="D47" s="53"/>
      <c r="E47" s="151"/>
      <c r="F47" s="51"/>
      <c r="G47" s="51"/>
      <c r="H47" s="51"/>
      <c r="I47" s="47"/>
      <c r="J47" s="47"/>
      <c r="K47" s="47"/>
      <c r="L47" s="48"/>
      <c r="M47" s="48"/>
      <c r="N47" s="164"/>
      <c r="O47" s="15"/>
      <c r="P47" s="15"/>
      <c r="Q47" s="2"/>
    </row>
    <row r="48" spans="1:17" ht="36.6" customHeight="1">
      <c r="A48" s="61" t="s">
        <v>123</v>
      </c>
      <c r="B48" s="61" t="s">
        <v>13</v>
      </c>
      <c r="C48" s="61">
        <v>93593</v>
      </c>
      <c r="D48" s="13" t="s">
        <v>35</v>
      </c>
      <c r="E48" s="151" t="s">
        <v>36</v>
      </c>
      <c r="F48" s="47"/>
      <c r="G48" s="47"/>
      <c r="H48" s="47"/>
      <c r="I48" s="47"/>
      <c r="J48" s="47"/>
      <c r="K48" s="47"/>
      <c r="L48" s="47"/>
      <c r="M48" s="47"/>
      <c r="N48" s="160"/>
      <c r="O48" s="15">
        <f>N52</f>
        <v>20000</v>
      </c>
      <c r="P48" s="49" t="str">
        <f>IFERROR(VLOOKUP(C48,#REF!,4,FALSE),"")</f>
        <v/>
      </c>
      <c r="Q48" s="2"/>
    </row>
    <row r="49" spans="1:17">
      <c r="A49" s="151"/>
      <c r="B49" s="151"/>
      <c r="C49" s="151"/>
      <c r="D49" s="50"/>
      <c r="E49" s="151"/>
      <c r="F49" s="51"/>
      <c r="G49" s="51"/>
      <c r="H49" s="51"/>
      <c r="I49" s="47"/>
      <c r="J49" s="47"/>
      <c r="K49" s="47"/>
      <c r="L49" s="47"/>
      <c r="M49" s="47"/>
      <c r="N49" s="161"/>
      <c r="O49" s="15"/>
      <c r="P49" s="49"/>
      <c r="Q49" s="2"/>
    </row>
    <row r="50" spans="1:17">
      <c r="A50" s="151"/>
      <c r="B50" s="151"/>
      <c r="C50" s="151"/>
      <c r="D50" s="50" t="s">
        <v>37</v>
      </c>
      <c r="E50" s="151"/>
      <c r="F50" s="59">
        <f>F42</f>
        <v>4000</v>
      </c>
      <c r="G50" s="51"/>
      <c r="H50" s="51"/>
      <c r="I50" s="51"/>
      <c r="J50" s="51">
        <v>5</v>
      </c>
      <c r="K50" s="51"/>
      <c r="L50" s="51"/>
      <c r="M50" s="51" t="s">
        <v>31</v>
      </c>
      <c r="N50" s="166">
        <f>TRUNC(F50*J50,2)</f>
        <v>20000</v>
      </c>
      <c r="O50" s="15"/>
      <c r="P50" s="15"/>
      <c r="Q50" s="2"/>
    </row>
    <row r="51" spans="1:17">
      <c r="A51" s="151"/>
      <c r="B51" s="151"/>
      <c r="C51" s="151"/>
      <c r="D51" s="50"/>
      <c r="E51" s="151"/>
      <c r="F51" s="51"/>
      <c r="G51" s="51"/>
      <c r="H51" s="51"/>
      <c r="I51" s="51"/>
      <c r="J51" s="51"/>
      <c r="K51" s="47"/>
      <c r="L51" s="51"/>
      <c r="M51" s="51"/>
      <c r="N51" s="161"/>
      <c r="O51" s="15"/>
      <c r="P51" s="15"/>
      <c r="Q51" s="2"/>
    </row>
    <row r="52" spans="1:17">
      <c r="A52" s="151"/>
      <c r="B52" s="151"/>
      <c r="C52" s="151"/>
      <c r="D52" s="53" t="str">
        <f>"Total item "&amp;A48</f>
        <v>Total item 2.1.5</v>
      </c>
      <c r="E52" s="151"/>
      <c r="F52" s="51"/>
      <c r="G52" s="51"/>
      <c r="H52" s="51"/>
      <c r="I52" s="47"/>
      <c r="J52" s="47"/>
      <c r="K52" s="51"/>
      <c r="L52" s="47" t="s">
        <v>28</v>
      </c>
      <c r="M52" s="47" t="s">
        <v>31</v>
      </c>
      <c r="N52" s="167">
        <f>SUM(N50:N50)</f>
        <v>20000</v>
      </c>
      <c r="O52" s="15"/>
      <c r="P52" s="15"/>
      <c r="Q52" s="2"/>
    </row>
    <row r="53" spans="1:17">
      <c r="A53" s="151"/>
      <c r="B53" s="151"/>
      <c r="C53" s="151"/>
      <c r="D53" s="53"/>
      <c r="E53" s="151"/>
      <c r="F53" s="51"/>
      <c r="G53" s="51"/>
      <c r="H53" s="51"/>
      <c r="I53" s="47"/>
      <c r="J53" s="47"/>
      <c r="K53" s="51"/>
      <c r="L53" s="47"/>
      <c r="M53" s="47"/>
      <c r="N53" s="167"/>
      <c r="O53" s="15"/>
      <c r="P53" s="15"/>
      <c r="Q53" s="2"/>
    </row>
    <row r="54" spans="1:17" ht="52.2" customHeight="1">
      <c r="A54" s="61" t="s">
        <v>125</v>
      </c>
      <c r="B54" s="61" t="s">
        <v>57</v>
      </c>
      <c r="C54" s="61">
        <v>4011479</v>
      </c>
      <c r="D54" s="13" t="s">
        <v>126</v>
      </c>
      <c r="E54" s="151" t="s">
        <v>14</v>
      </c>
      <c r="F54" s="47"/>
      <c r="G54" s="47"/>
      <c r="H54" s="47"/>
      <c r="I54" s="47"/>
      <c r="J54" s="47"/>
      <c r="K54" s="47"/>
      <c r="L54" s="48"/>
      <c r="M54" s="48"/>
      <c r="N54" s="164"/>
      <c r="O54" s="15">
        <f>N59</f>
        <v>640</v>
      </c>
      <c r="P54" s="49" t="str">
        <f>IFERROR(VLOOKUP(C54,#REF!,4,FALSE),"")</f>
        <v/>
      </c>
      <c r="Q54" s="2"/>
    </row>
    <row r="55" spans="1:17" s="180" customFormat="1" ht="14.25" customHeight="1">
      <c r="A55" s="170"/>
      <c r="B55" s="171"/>
      <c r="C55" s="172"/>
      <c r="D55" s="173"/>
      <c r="E55" s="172"/>
      <c r="F55" s="174"/>
      <c r="G55" s="175"/>
      <c r="H55" s="174"/>
      <c r="I55" s="174"/>
      <c r="J55" s="174"/>
      <c r="K55" s="174"/>
      <c r="L55" s="176" t="s">
        <v>127</v>
      </c>
      <c r="M55" s="52"/>
      <c r="N55" s="158"/>
      <c r="O55" s="178"/>
      <c r="P55" s="178"/>
      <c r="Q55" s="179"/>
    </row>
    <row r="56" spans="1:17">
      <c r="A56" s="61"/>
      <c r="B56" s="61"/>
      <c r="C56" s="61"/>
      <c r="D56" s="50"/>
      <c r="E56" s="151"/>
      <c r="F56" s="175">
        <v>16000</v>
      </c>
      <c r="G56" s="175"/>
      <c r="H56" s="175">
        <v>5</v>
      </c>
      <c r="I56" s="175"/>
      <c r="J56" s="175">
        <v>0.04</v>
      </c>
      <c r="K56" s="175"/>
      <c r="L56" s="177">
        <v>20</v>
      </c>
      <c r="M56" s="52" t="s">
        <v>31</v>
      </c>
      <c r="N56" s="158">
        <f>TRUNC(F56*H56*J56*0.2,2)</f>
        <v>640</v>
      </c>
      <c r="O56" s="15"/>
      <c r="P56" s="49"/>
      <c r="Q56" s="2"/>
    </row>
    <row r="57" spans="1:17">
      <c r="A57" s="61"/>
      <c r="B57" s="61"/>
      <c r="C57" s="61"/>
      <c r="D57" s="50"/>
      <c r="E57" s="151"/>
      <c r="F57" s="175"/>
      <c r="G57" s="51"/>
      <c r="H57" s="51"/>
      <c r="I57" s="51"/>
      <c r="J57" s="51"/>
      <c r="K57" s="51"/>
      <c r="L57" s="51"/>
      <c r="M57" s="48"/>
      <c r="N57" s="158"/>
      <c r="O57" s="15"/>
      <c r="P57" s="49"/>
      <c r="Q57" s="2"/>
    </row>
    <row r="58" spans="1:17">
      <c r="A58" s="61"/>
      <c r="B58" s="61"/>
      <c r="C58" s="61"/>
      <c r="D58" s="50"/>
      <c r="E58" s="151"/>
      <c r="F58" s="175"/>
      <c r="G58" s="51"/>
      <c r="H58" s="51"/>
      <c r="I58" s="51"/>
      <c r="J58" s="51"/>
      <c r="K58" s="51"/>
      <c r="L58" s="51"/>
      <c r="M58" s="48"/>
      <c r="N58" s="158"/>
      <c r="O58" s="15"/>
      <c r="P58" s="49"/>
      <c r="Q58" s="2"/>
    </row>
    <row r="59" spans="1:17" ht="15" customHeight="1">
      <c r="A59" s="61"/>
      <c r="B59" s="61"/>
      <c r="C59" s="151"/>
      <c r="D59" s="53" t="str">
        <f>"Total item "&amp;A54</f>
        <v>Total item 2.1.6</v>
      </c>
      <c r="E59" s="151"/>
      <c r="F59" s="51"/>
      <c r="G59" s="51"/>
      <c r="H59" s="51"/>
      <c r="I59" s="47"/>
      <c r="J59" s="47"/>
      <c r="K59" s="47"/>
      <c r="L59" s="48" t="s">
        <v>28</v>
      </c>
      <c r="M59" s="48" t="s">
        <v>31</v>
      </c>
      <c r="N59" s="165">
        <f>N56</f>
        <v>640</v>
      </c>
      <c r="O59" s="15"/>
      <c r="P59" s="15"/>
      <c r="Q59" s="2"/>
    </row>
    <row r="60" spans="1:17" ht="15" customHeight="1">
      <c r="A60" s="61"/>
      <c r="B60" s="61"/>
      <c r="C60" s="151"/>
      <c r="D60" s="53"/>
      <c r="E60" s="151"/>
      <c r="F60" s="51"/>
      <c r="G60" s="51"/>
      <c r="H60" s="51"/>
      <c r="I60" s="47"/>
      <c r="J60" s="47"/>
      <c r="K60" s="47"/>
      <c r="L60" s="48"/>
      <c r="M60" s="48"/>
      <c r="N60" s="164"/>
      <c r="O60" s="15"/>
      <c r="P60" s="15"/>
      <c r="Q60" s="2"/>
    </row>
    <row r="61" spans="1:17" ht="52.2" customHeight="1">
      <c r="A61" s="61" t="s">
        <v>128</v>
      </c>
      <c r="B61" s="61" t="s">
        <v>57</v>
      </c>
      <c r="C61" s="61">
        <v>5915440</v>
      </c>
      <c r="D61" s="13" t="s">
        <v>129</v>
      </c>
      <c r="E61" s="151" t="s">
        <v>130</v>
      </c>
      <c r="G61" s="47"/>
      <c r="H61" s="47"/>
      <c r="I61" s="47"/>
      <c r="J61" s="47"/>
      <c r="K61" s="47"/>
      <c r="L61" s="48"/>
      <c r="M61" s="48"/>
      <c r="N61" s="164"/>
      <c r="O61" s="15">
        <f>N66</f>
        <v>1536</v>
      </c>
      <c r="P61" s="49" t="str">
        <f>IFERROR(VLOOKUP(C61,#REF!,4,FALSE),"")</f>
        <v/>
      </c>
      <c r="Q61" s="2"/>
    </row>
    <row r="62" spans="1:17" s="180" customFormat="1" ht="14.25" customHeight="1">
      <c r="A62" s="170"/>
      <c r="B62" s="171"/>
      <c r="C62" s="172"/>
      <c r="D62" s="173"/>
      <c r="E62" s="172"/>
      <c r="F62" s="47" t="s">
        <v>14</v>
      </c>
      <c r="G62" s="175"/>
      <c r="H62" s="174" t="s">
        <v>131</v>
      </c>
      <c r="I62" s="174"/>
      <c r="J62" s="174"/>
      <c r="K62" s="174"/>
      <c r="L62" s="176"/>
      <c r="M62" s="52"/>
      <c r="N62" s="158"/>
      <c r="O62" s="178"/>
      <c r="P62" s="178"/>
      <c r="Q62" s="179"/>
    </row>
    <row r="63" spans="1:17">
      <c r="A63" s="61"/>
      <c r="B63" s="61"/>
      <c r="C63" s="61"/>
      <c r="D63" s="50"/>
      <c r="E63" s="151"/>
      <c r="F63" s="175">
        <f>N59</f>
        <v>640</v>
      </c>
      <c r="G63" s="175"/>
      <c r="H63" s="175">
        <v>2.4</v>
      </c>
      <c r="I63" s="175"/>
      <c r="J63" s="175"/>
      <c r="K63" s="175"/>
      <c r="L63" s="177"/>
      <c r="M63" s="52" t="s">
        <v>31</v>
      </c>
      <c r="N63" s="158">
        <f>TRUNC(F63*H63,2)</f>
        <v>1536</v>
      </c>
      <c r="O63" s="15"/>
      <c r="P63" s="49"/>
      <c r="Q63" s="2"/>
    </row>
    <row r="64" spans="1:17">
      <c r="A64" s="61"/>
      <c r="B64" s="61"/>
      <c r="C64" s="61"/>
      <c r="D64" s="50"/>
      <c r="E64" s="151"/>
      <c r="F64" s="175"/>
      <c r="G64" s="51"/>
      <c r="H64" s="51"/>
      <c r="I64" s="51"/>
      <c r="J64" s="51"/>
      <c r="K64" s="51"/>
      <c r="L64" s="51"/>
      <c r="M64" s="48"/>
      <c r="N64" s="158"/>
      <c r="O64" s="15"/>
      <c r="P64" s="49"/>
      <c r="Q64" s="2"/>
    </row>
    <row r="65" spans="1:17">
      <c r="A65" s="61"/>
      <c r="B65" s="61"/>
      <c r="C65" s="61"/>
      <c r="D65" s="50"/>
      <c r="E65" s="151"/>
      <c r="F65" s="175"/>
      <c r="G65" s="51"/>
      <c r="H65" s="51"/>
      <c r="I65" s="51"/>
      <c r="J65" s="51"/>
      <c r="K65" s="51"/>
      <c r="L65" s="51"/>
      <c r="M65" s="48"/>
      <c r="N65" s="158"/>
      <c r="O65" s="15"/>
      <c r="P65" s="49"/>
      <c r="Q65" s="2"/>
    </row>
    <row r="66" spans="1:17" ht="15" customHeight="1">
      <c r="A66" s="61"/>
      <c r="B66" s="61"/>
      <c r="C66" s="151"/>
      <c r="D66" s="53" t="str">
        <f>"Total item "&amp;A61</f>
        <v>Total item 2.1.7</v>
      </c>
      <c r="E66" s="151"/>
      <c r="F66" s="51"/>
      <c r="G66" s="51"/>
      <c r="H66" s="51"/>
      <c r="I66" s="47"/>
      <c r="J66" s="47"/>
      <c r="K66" s="47"/>
      <c r="L66" s="48" t="s">
        <v>28</v>
      </c>
      <c r="M66" s="48" t="s">
        <v>31</v>
      </c>
      <c r="N66" s="165">
        <f>N63</f>
        <v>1536</v>
      </c>
      <c r="O66" s="15"/>
      <c r="P66" s="15"/>
      <c r="Q66" s="2"/>
    </row>
    <row r="67" spans="1:17" ht="15" customHeight="1">
      <c r="A67" s="61"/>
      <c r="B67" s="61"/>
      <c r="C67" s="151"/>
      <c r="D67" s="53"/>
      <c r="E67" s="151"/>
      <c r="F67" s="51"/>
      <c r="G67" s="51"/>
      <c r="H67" s="51"/>
      <c r="I67" s="47"/>
      <c r="J67" s="47"/>
      <c r="K67" s="47"/>
      <c r="L67" s="48"/>
      <c r="M67" s="48"/>
      <c r="N67" s="165"/>
      <c r="O67" s="15"/>
      <c r="P67" s="15"/>
      <c r="Q67" s="2"/>
    </row>
    <row r="68" spans="1:17">
      <c r="A68" s="10" t="s">
        <v>64</v>
      </c>
      <c r="B68" s="10"/>
      <c r="C68" s="10"/>
      <c r="D68" s="11" t="s">
        <v>53</v>
      </c>
      <c r="E68" s="10"/>
      <c r="F68" s="58"/>
      <c r="G68" s="58"/>
      <c r="H68" s="58"/>
      <c r="I68" s="58"/>
      <c r="J68" s="58"/>
      <c r="K68" s="58"/>
      <c r="L68" s="58"/>
      <c r="M68" s="58"/>
      <c r="N68" s="163"/>
      <c r="O68" s="39"/>
      <c r="P68" s="15"/>
      <c r="Q68" s="41"/>
    </row>
    <row r="69" spans="1:17" ht="15" customHeight="1">
      <c r="A69" s="61"/>
      <c r="B69" s="61"/>
      <c r="C69" s="61"/>
      <c r="D69" s="53"/>
      <c r="E69" s="151"/>
      <c r="F69" s="51"/>
      <c r="G69" s="51"/>
      <c r="H69" s="51"/>
      <c r="I69" s="47"/>
      <c r="J69" s="47"/>
      <c r="K69" s="47"/>
      <c r="L69" s="48"/>
      <c r="M69" s="48"/>
      <c r="N69" s="164"/>
      <c r="O69" s="15"/>
      <c r="P69" s="15"/>
      <c r="Q69" s="2"/>
    </row>
    <row r="70" spans="1:17" ht="57.75" customHeight="1">
      <c r="A70" s="61" t="s">
        <v>65</v>
      </c>
      <c r="B70" s="61" t="s">
        <v>54</v>
      </c>
      <c r="C70" s="61">
        <v>13521</v>
      </c>
      <c r="D70" s="13" t="s">
        <v>55</v>
      </c>
      <c r="E70" s="151" t="s">
        <v>18</v>
      </c>
      <c r="F70" s="47"/>
      <c r="G70" s="47"/>
      <c r="H70" s="47"/>
      <c r="I70" s="47"/>
      <c r="J70" s="47"/>
      <c r="K70" s="47"/>
      <c r="L70" s="48"/>
      <c r="M70" s="48"/>
      <c r="N70" s="164"/>
      <c r="O70" s="15">
        <f>N74</f>
        <v>40</v>
      </c>
      <c r="P70" s="49" t="str">
        <f>IFERROR(VLOOKUP(C70,#REF!,4,FALSE),"")</f>
        <v/>
      </c>
      <c r="Q70" s="2"/>
    </row>
    <row r="71" spans="1:17" ht="18.75" customHeight="1">
      <c r="A71" s="61"/>
      <c r="B71" s="61"/>
      <c r="C71" s="61"/>
      <c r="D71" s="13"/>
      <c r="E71" s="151"/>
      <c r="F71" s="47"/>
      <c r="G71" s="47"/>
      <c r="H71" s="47"/>
      <c r="I71" s="47"/>
      <c r="J71" s="47"/>
      <c r="K71" s="47"/>
      <c r="L71" s="48"/>
      <c r="M71" s="48"/>
      <c r="N71" s="164"/>
      <c r="O71" s="15"/>
      <c r="P71" s="49"/>
      <c r="Q71" s="2"/>
    </row>
    <row r="72" spans="1:17">
      <c r="A72" s="61"/>
      <c r="B72" s="61"/>
      <c r="C72" s="61"/>
      <c r="D72" s="50" t="s">
        <v>56</v>
      </c>
      <c r="E72" s="151"/>
      <c r="F72" s="51"/>
      <c r="G72" s="51"/>
      <c r="H72" s="51"/>
      <c r="I72" s="51"/>
      <c r="J72" s="51"/>
      <c r="K72" s="51"/>
      <c r="L72" s="51"/>
      <c r="M72" s="52" t="s">
        <v>31</v>
      </c>
      <c r="N72" s="158">
        <f>F35/400</f>
        <v>40</v>
      </c>
      <c r="O72" s="15"/>
      <c r="P72" s="49"/>
      <c r="Q72" s="2"/>
    </row>
    <row r="73" spans="1:17">
      <c r="A73" s="61"/>
      <c r="B73" s="61"/>
      <c r="C73" s="61"/>
      <c r="D73" s="60"/>
      <c r="E73" s="151"/>
      <c r="F73" s="51"/>
      <c r="G73" s="51"/>
      <c r="H73" s="51"/>
      <c r="I73" s="51"/>
      <c r="J73" s="51"/>
      <c r="K73" s="51"/>
      <c r="L73" s="51"/>
      <c r="M73" s="52"/>
      <c r="N73" s="158"/>
      <c r="O73" s="15"/>
      <c r="P73" s="15"/>
      <c r="Q73" s="2"/>
    </row>
    <row r="74" spans="1:17" ht="15" customHeight="1">
      <c r="A74" s="61"/>
      <c r="B74" s="61"/>
      <c r="C74" s="61"/>
      <c r="D74" s="53" t="str">
        <f>"Total item "&amp;A70</f>
        <v>Total item 2.2.1</v>
      </c>
      <c r="E74" s="151"/>
      <c r="F74" s="51"/>
      <c r="G74" s="51"/>
      <c r="H74" s="51"/>
      <c r="I74" s="47"/>
      <c r="J74" s="47"/>
      <c r="K74" s="47"/>
      <c r="L74" s="48" t="s">
        <v>28</v>
      </c>
      <c r="M74" s="48" t="s">
        <v>31</v>
      </c>
      <c r="N74" s="164">
        <f>N72</f>
        <v>40</v>
      </c>
      <c r="O74" s="15"/>
      <c r="P74" s="15"/>
      <c r="Q74" s="2"/>
    </row>
    <row r="75" spans="1:17" ht="15" customHeight="1">
      <c r="A75" s="61"/>
      <c r="B75" s="61"/>
      <c r="C75" s="61"/>
      <c r="D75" s="53"/>
      <c r="E75" s="151"/>
      <c r="F75" s="51"/>
      <c r="G75" s="51"/>
      <c r="H75" s="51"/>
      <c r="I75" s="47"/>
      <c r="J75" s="47"/>
      <c r="K75" s="47"/>
      <c r="L75" s="48"/>
      <c r="M75" s="48"/>
      <c r="N75" s="164"/>
      <c r="O75" s="15"/>
      <c r="P75" s="15"/>
      <c r="Q75" s="2"/>
    </row>
    <row r="76" spans="1:17" ht="57.75" customHeight="1">
      <c r="A76" s="61" t="s">
        <v>66</v>
      </c>
      <c r="B76" s="61" t="s">
        <v>57</v>
      </c>
      <c r="C76" s="61">
        <v>5213408</v>
      </c>
      <c r="D76" s="13" t="s">
        <v>58</v>
      </c>
      <c r="E76" s="151" t="s">
        <v>6</v>
      </c>
      <c r="F76" s="47"/>
      <c r="G76" s="47"/>
      <c r="H76" s="47"/>
      <c r="I76" s="47"/>
      <c r="J76" s="47"/>
      <c r="K76" s="47"/>
      <c r="L76" s="48"/>
      <c r="M76" s="48"/>
      <c r="N76" s="164"/>
      <c r="O76" s="15">
        <f>N80</f>
        <v>1600</v>
      </c>
      <c r="P76" s="49" t="str">
        <f>IFERROR(VLOOKUP(C76,#REF!,4,FALSE),"")</f>
        <v/>
      </c>
      <c r="Q76" s="2"/>
    </row>
    <row r="77" spans="1:17" ht="18.75" customHeight="1">
      <c r="A77" s="61"/>
      <c r="B77" s="61"/>
      <c r="C77" s="61"/>
      <c r="D77" s="13"/>
      <c r="E77" s="151"/>
      <c r="F77" s="47"/>
      <c r="G77" s="47"/>
      <c r="H77" s="47"/>
      <c r="I77" s="47"/>
      <c r="J77" s="47" t="s">
        <v>59</v>
      </c>
      <c r="K77" s="47"/>
      <c r="L77" s="48" t="s">
        <v>25</v>
      </c>
      <c r="M77" s="48"/>
      <c r="N77" s="164"/>
      <c r="O77" s="15"/>
      <c r="P77" s="49"/>
      <c r="Q77" s="2"/>
    </row>
    <row r="78" spans="1:17">
      <c r="A78" s="61"/>
      <c r="B78" s="61"/>
      <c r="C78" s="61"/>
      <c r="D78" s="60" t="s">
        <v>67</v>
      </c>
      <c r="E78" s="151"/>
      <c r="F78" s="51"/>
      <c r="G78" s="51"/>
      <c r="H78" s="51"/>
      <c r="I78" s="51"/>
      <c r="J78" s="158">
        <f>SUM(F35:F35)</f>
        <v>16000</v>
      </c>
      <c r="K78" s="51"/>
      <c r="L78" s="51">
        <v>0.1</v>
      </c>
      <c r="M78" s="52" t="s">
        <v>31</v>
      </c>
      <c r="N78" s="158">
        <f>J78*L78</f>
        <v>1600</v>
      </c>
      <c r="O78" s="15"/>
      <c r="P78" s="49"/>
      <c r="Q78" s="2"/>
    </row>
    <row r="79" spans="1:17">
      <c r="A79" s="61"/>
      <c r="B79" s="61"/>
      <c r="C79" s="61"/>
      <c r="D79" s="60"/>
      <c r="E79" s="151"/>
      <c r="F79" s="51"/>
      <c r="G79" s="51"/>
      <c r="H79" s="51"/>
      <c r="I79" s="51"/>
      <c r="J79" s="51"/>
      <c r="K79" s="51"/>
      <c r="L79" s="51"/>
      <c r="M79" s="52"/>
      <c r="N79" s="158"/>
      <c r="O79" s="15"/>
      <c r="P79" s="15"/>
      <c r="Q79" s="2"/>
    </row>
    <row r="80" spans="1:17" ht="15" customHeight="1">
      <c r="A80" s="61"/>
      <c r="B80" s="61"/>
      <c r="C80" s="61"/>
      <c r="D80" s="53" t="str">
        <f>"Total item "&amp;A76</f>
        <v>Total item 2.2.2</v>
      </c>
      <c r="E80" s="151"/>
      <c r="F80" s="51"/>
      <c r="G80" s="51"/>
      <c r="H80" s="51"/>
      <c r="I80" s="47"/>
      <c r="J80" s="47"/>
      <c r="K80" s="47"/>
      <c r="L80" s="48" t="s">
        <v>28</v>
      </c>
      <c r="M80" s="48" t="s">
        <v>31</v>
      </c>
      <c r="N80" s="164">
        <f>SUM(N78:N78)</f>
        <v>1600</v>
      </c>
      <c r="O80" s="15"/>
      <c r="P80" s="15"/>
      <c r="Q80" s="2"/>
    </row>
    <row r="81" spans="1:14">
      <c r="A81" s="155"/>
      <c r="B81" s="155"/>
      <c r="C81" s="155"/>
      <c r="D81" s="154"/>
      <c r="E81" s="155"/>
      <c r="F81" s="156"/>
      <c r="G81" s="156"/>
      <c r="H81" s="156"/>
      <c r="I81" s="156"/>
      <c r="J81" s="156"/>
      <c r="K81" s="156"/>
      <c r="L81" s="157"/>
      <c r="M81" s="157"/>
      <c r="N81" s="168"/>
    </row>
    <row r="120" spans="4:16" customFormat="1">
      <c r="D120" s="4"/>
      <c r="E120" s="1"/>
      <c r="N120" s="64"/>
      <c r="O120" s="1"/>
      <c r="P120" s="1"/>
    </row>
    <row r="121" spans="4:16" customFormat="1">
      <c r="D121" s="4"/>
      <c r="E121" s="1"/>
      <c r="N121" s="64"/>
      <c r="O121" s="1"/>
      <c r="P121" s="1"/>
    </row>
    <row r="122" spans="4:16" customFormat="1">
      <c r="D122" s="4"/>
      <c r="E122" s="1"/>
      <c r="N122" s="64"/>
      <c r="O122" s="1"/>
      <c r="P122" s="1"/>
    </row>
    <row r="123" spans="4:16" customFormat="1">
      <c r="D123" s="4"/>
      <c r="E123" s="1"/>
      <c r="N123" s="64"/>
      <c r="O123" s="1"/>
      <c r="P123" s="1"/>
    </row>
    <row r="124" spans="4:16" customFormat="1">
      <c r="D124" s="4"/>
      <c r="E124" s="1"/>
      <c r="N124" s="64"/>
      <c r="O124" s="62"/>
      <c r="P124" s="1"/>
    </row>
    <row r="125" spans="4:16" customFormat="1">
      <c r="D125" s="4"/>
      <c r="E125" s="1"/>
      <c r="N125" s="64"/>
      <c r="O125" s="62"/>
      <c r="P125" s="1"/>
    </row>
    <row r="134" spans="4:16" customFormat="1">
      <c r="D134" s="4"/>
      <c r="E134" s="1"/>
      <c r="N134" s="64"/>
      <c r="O134" s="62"/>
      <c r="P134" s="1"/>
    </row>
    <row r="141" spans="4:16" customFormat="1">
      <c r="D141" s="4"/>
      <c r="E141" s="1"/>
      <c r="N141" s="64"/>
      <c r="O141" s="62"/>
      <c r="P141" s="1"/>
    </row>
    <row r="160" spans="4:16" customFormat="1">
      <c r="D160" s="4"/>
      <c r="E160" s="1"/>
      <c r="N160" s="64"/>
      <c r="O160" s="1"/>
      <c r="P160" s="1"/>
    </row>
    <row r="161" spans="1:17">
      <c r="A161"/>
      <c r="B161"/>
      <c r="C161"/>
      <c r="D161" s="4"/>
      <c r="F161"/>
      <c r="G161"/>
      <c r="H161"/>
      <c r="I161"/>
      <c r="J161"/>
      <c r="K161"/>
      <c r="L161"/>
      <c r="M161"/>
      <c r="N161" s="64"/>
      <c r="O161" s="1"/>
      <c r="P161" s="1"/>
      <c r="Q161"/>
    </row>
    <row r="168" spans="1:17">
      <c r="A168"/>
      <c r="B168"/>
      <c r="C168"/>
      <c r="D168" s="4"/>
      <c r="F168"/>
      <c r="G168"/>
      <c r="H168"/>
      <c r="I168"/>
      <c r="J168"/>
      <c r="K168"/>
      <c r="L168"/>
      <c r="M168"/>
      <c r="N168" s="64"/>
    </row>
    <row r="169" spans="1:17">
      <c r="A169"/>
      <c r="B169"/>
      <c r="C169"/>
      <c r="D169" s="4"/>
      <c r="F169"/>
      <c r="G169"/>
      <c r="H169"/>
      <c r="I169"/>
      <c r="J169"/>
      <c r="K169"/>
      <c r="L169"/>
      <c r="M169"/>
      <c r="N169" s="64"/>
    </row>
    <row r="171" spans="1:17">
      <c r="A171"/>
      <c r="B171"/>
      <c r="C171"/>
      <c r="D171" s="4"/>
      <c r="F171"/>
      <c r="G171"/>
      <c r="H171"/>
      <c r="I171"/>
      <c r="J171"/>
      <c r="K171"/>
      <c r="L171"/>
      <c r="M171"/>
      <c r="N171" s="64"/>
    </row>
    <row r="172" spans="1:17">
      <c r="A172"/>
      <c r="B172"/>
      <c r="C172"/>
      <c r="D172" s="4"/>
      <c r="F172"/>
      <c r="G172"/>
      <c r="H172"/>
      <c r="I172"/>
      <c r="J172"/>
      <c r="K172"/>
      <c r="L172"/>
      <c r="M172"/>
      <c r="N172" s="64"/>
      <c r="O172" s="1"/>
      <c r="P172" s="1"/>
      <c r="Q172"/>
    </row>
    <row r="173" spans="1:17">
      <c r="A173"/>
      <c r="B173"/>
      <c r="C173"/>
      <c r="D173" s="4"/>
      <c r="F173"/>
      <c r="G173"/>
      <c r="H173"/>
      <c r="I173"/>
      <c r="J173"/>
      <c r="K173"/>
      <c r="L173"/>
      <c r="M173"/>
      <c r="N173" s="64"/>
      <c r="O173" s="1"/>
      <c r="P173" s="1"/>
      <c r="Q173"/>
    </row>
    <row r="174" spans="1:17">
      <c r="A174"/>
      <c r="B174"/>
      <c r="C174"/>
      <c r="D174" s="4"/>
      <c r="F174"/>
      <c r="G174"/>
      <c r="H174"/>
      <c r="I174"/>
      <c r="J174"/>
      <c r="K174"/>
      <c r="L174"/>
      <c r="M174"/>
      <c r="N174" s="64"/>
      <c r="O174" s="1"/>
      <c r="P174" s="1"/>
      <c r="Q174"/>
    </row>
    <row r="175" spans="1:17">
      <c r="A175"/>
      <c r="B175"/>
      <c r="C175"/>
      <c r="D175" s="4"/>
      <c r="F175"/>
      <c r="G175"/>
      <c r="H175"/>
      <c r="I175"/>
      <c r="J175"/>
      <c r="K175"/>
      <c r="L175"/>
      <c r="M175"/>
      <c r="N175" s="64"/>
      <c r="O175" s="1"/>
      <c r="P175" s="1"/>
      <c r="Q175"/>
    </row>
    <row r="176" spans="1:17">
      <c r="A176"/>
      <c r="B176"/>
      <c r="C176"/>
      <c r="D176" s="4"/>
      <c r="F176"/>
      <c r="G176"/>
      <c r="H176"/>
      <c r="I176"/>
      <c r="J176"/>
      <c r="K176"/>
      <c r="L176"/>
      <c r="M176"/>
      <c r="N176" s="64"/>
      <c r="O176" s="1"/>
      <c r="P176" s="1"/>
      <c r="Q176"/>
    </row>
    <row r="177" spans="4:16" customFormat="1">
      <c r="D177" s="4"/>
      <c r="E177" s="1"/>
      <c r="N177" s="64"/>
      <c r="O177" s="1"/>
      <c r="P177" s="1"/>
    </row>
    <row r="180" spans="4:16" customFormat="1">
      <c r="D180" s="4"/>
      <c r="E180" s="1"/>
      <c r="N180" s="64"/>
      <c r="O180" s="1"/>
      <c r="P180" s="1"/>
    </row>
    <row r="212" spans="4:16" customFormat="1">
      <c r="D212" s="4"/>
      <c r="E212" s="1"/>
      <c r="N212" s="64"/>
      <c r="O212" s="1"/>
      <c r="P212" s="1"/>
    </row>
    <row r="229" spans="4:16" customFormat="1">
      <c r="D229" s="4"/>
      <c r="E229" s="1"/>
      <c r="N229" s="64"/>
      <c r="O229" s="1"/>
      <c r="P229" s="1"/>
    </row>
    <row r="237" spans="4:16" customFormat="1">
      <c r="D237" s="4"/>
      <c r="E237" s="1"/>
      <c r="N237" s="64"/>
      <c r="O237" s="1"/>
      <c r="P237" s="1"/>
    </row>
    <row r="243" spans="4:16" customFormat="1">
      <c r="D243" s="4"/>
      <c r="E243" s="1"/>
      <c r="N243" s="64"/>
      <c r="O243" s="1"/>
      <c r="P243" s="1"/>
    </row>
    <row r="247" spans="4:16" customFormat="1">
      <c r="D247" s="4"/>
      <c r="E247" s="1"/>
      <c r="N247" s="64"/>
      <c r="O247" s="1"/>
      <c r="P247" s="1"/>
    </row>
    <row r="255" spans="4:16" customFormat="1">
      <c r="D255" s="4"/>
      <c r="E255" s="1"/>
      <c r="N255" s="64"/>
      <c r="O255" s="1"/>
      <c r="P255" s="1"/>
    </row>
    <row r="272" spans="4:16" customFormat="1">
      <c r="D272" s="4"/>
      <c r="E272" s="1"/>
      <c r="N272" s="64"/>
      <c r="O272" s="1"/>
      <c r="P272" s="1"/>
    </row>
    <row r="273" spans="4:16" customFormat="1">
      <c r="D273" s="4"/>
      <c r="E273" s="1"/>
      <c r="N273" s="64"/>
      <c r="O273" s="1"/>
      <c r="P273" s="1"/>
    </row>
    <row r="274" spans="4:16" customFormat="1">
      <c r="D274" s="4"/>
      <c r="E274" s="1"/>
      <c r="N274" s="64"/>
      <c r="O274" s="1"/>
      <c r="P274" s="1"/>
    </row>
    <row r="286" spans="4:16" customFormat="1">
      <c r="D286" s="4"/>
      <c r="E286" s="1"/>
      <c r="N286" s="64"/>
      <c r="O286" s="62"/>
      <c r="P286" s="1"/>
    </row>
    <row r="287" spans="4:16" customFormat="1">
      <c r="D287" s="4"/>
      <c r="E287" s="1"/>
      <c r="N287" s="64"/>
      <c r="O287" s="62"/>
      <c r="P287" s="1"/>
    </row>
    <row r="288" spans="4:16" customFormat="1">
      <c r="D288" s="4"/>
      <c r="E288" s="1"/>
      <c r="N288" s="64"/>
      <c r="O288" s="62"/>
      <c r="P288" s="1"/>
    </row>
    <row r="289" spans="4:16" customFormat="1">
      <c r="D289" s="4"/>
      <c r="E289" s="1"/>
      <c r="N289" s="64"/>
      <c r="O289" s="62"/>
      <c r="P289" s="1"/>
    </row>
    <row r="290" spans="4:16" customFormat="1">
      <c r="D290" s="4"/>
      <c r="E290" s="1"/>
      <c r="N290" s="64"/>
      <c r="O290" s="62"/>
      <c r="P290" s="1"/>
    </row>
    <row r="291" spans="4:16" customFormat="1">
      <c r="D291" s="4"/>
      <c r="E291" s="1"/>
      <c r="N291" s="64"/>
      <c r="O291" s="62"/>
      <c r="P291" s="1"/>
    </row>
    <row r="292" spans="4:16" customFormat="1">
      <c r="D292" s="4"/>
      <c r="E292" s="1"/>
      <c r="N292" s="64"/>
      <c r="O292" s="62"/>
      <c r="P292" s="1"/>
    </row>
    <row r="293" spans="4:16" customFormat="1">
      <c r="D293" s="4"/>
      <c r="E293" s="1"/>
      <c r="N293" s="64"/>
      <c r="O293" s="62"/>
      <c r="P293" s="1"/>
    </row>
    <row r="294" spans="4:16" customFormat="1">
      <c r="D294" s="4"/>
      <c r="E294" s="1"/>
      <c r="N294" s="64"/>
      <c r="O294" s="62"/>
      <c r="P294" s="1"/>
    </row>
  </sheetData>
  <mergeCells count="20">
    <mergeCell ref="O4:R4"/>
    <mergeCell ref="A6:N6"/>
    <mergeCell ref="F8:F9"/>
    <mergeCell ref="A7:N7"/>
    <mergeCell ref="A1:C5"/>
    <mergeCell ref="D2:N2"/>
    <mergeCell ref="D3:N3"/>
    <mergeCell ref="A8:A9"/>
    <mergeCell ref="B8:B9"/>
    <mergeCell ref="C8:C9"/>
    <mergeCell ref="D8:D9"/>
    <mergeCell ref="E8:E9"/>
    <mergeCell ref="M8:M9"/>
    <mergeCell ref="N8:N9"/>
    <mergeCell ref="G8:G9"/>
    <mergeCell ref="H8:H9"/>
    <mergeCell ref="I8:I9"/>
    <mergeCell ref="J8:J9"/>
    <mergeCell ref="K8:K9"/>
    <mergeCell ref="L8:L9"/>
  </mergeCells>
  <printOptions horizontalCentered="1"/>
  <pageMargins left="0.11811023622047245" right="0.11811023622047245" top="0.78740157480314965" bottom="0.78740157480314965" header="0.31496062992125984" footer="0.31496062992125984"/>
  <pageSetup paperSize="9" scale="49" fitToWidth="6" fitToHeight="6" orientation="portrait" horizontalDpi="360" verticalDpi="360" r:id="rId1"/>
  <rowBreaks count="1" manualBreakCount="1">
    <brk id="67"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47"/>
  <sheetViews>
    <sheetView view="pageBreakPreview" topLeftCell="A13" zoomScale="55" zoomScaleNormal="70" zoomScaleSheetLayoutView="55" workbookViewId="0">
      <selection activeCell="A41" sqref="A41:B41"/>
    </sheetView>
  </sheetViews>
  <sheetFormatPr defaultRowHeight="13.2"/>
  <cols>
    <col min="1" max="1" width="14.109375" style="192" customWidth="1"/>
    <col min="2" max="2" width="76.77734375" style="192" customWidth="1"/>
    <col min="3" max="3" width="22.6640625" style="192" customWidth="1"/>
    <col min="4" max="16" width="18.44140625" style="192" customWidth="1"/>
    <col min="17" max="17" width="24.6640625" style="192" customWidth="1"/>
    <col min="18" max="18" width="25.109375" style="192" customWidth="1"/>
    <col min="19" max="262" width="9.109375" style="192"/>
    <col min="263" max="263" width="14.109375" style="192" customWidth="1"/>
    <col min="264" max="264" width="75.33203125" style="192" customWidth="1"/>
    <col min="265" max="265" width="22.6640625" style="192" customWidth="1"/>
    <col min="266" max="272" width="18.44140625" style="192" customWidth="1"/>
    <col min="273" max="273" width="24.6640625" style="192" customWidth="1"/>
    <col min="274" max="274" width="25.109375" style="192" customWidth="1"/>
    <col min="275" max="518" width="9.109375" style="192"/>
    <col min="519" max="519" width="14.109375" style="192" customWidth="1"/>
    <col min="520" max="520" width="75.33203125" style="192" customWidth="1"/>
    <col min="521" max="521" width="22.6640625" style="192" customWidth="1"/>
    <col min="522" max="528" width="18.44140625" style="192" customWidth="1"/>
    <col min="529" max="529" width="24.6640625" style="192" customWidth="1"/>
    <col min="530" max="530" width="25.109375" style="192" customWidth="1"/>
    <col min="531" max="774" width="9.109375" style="192"/>
    <col min="775" max="775" width="14.109375" style="192" customWidth="1"/>
    <col min="776" max="776" width="75.33203125" style="192" customWidth="1"/>
    <col min="777" max="777" width="22.6640625" style="192" customWidth="1"/>
    <col min="778" max="784" width="18.44140625" style="192" customWidth="1"/>
    <col min="785" max="785" width="24.6640625" style="192" customWidth="1"/>
    <col min="786" max="786" width="25.109375" style="192" customWidth="1"/>
    <col min="787" max="1030" width="9.109375" style="192"/>
    <col min="1031" max="1031" width="14.109375" style="192" customWidth="1"/>
    <col min="1032" max="1032" width="75.33203125" style="192" customWidth="1"/>
    <col min="1033" max="1033" width="22.6640625" style="192" customWidth="1"/>
    <col min="1034" max="1040" width="18.44140625" style="192" customWidth="1"/>
    <col min="1041" max="1041" width="24.6640625" style="192" customWidth="1"/>
    <col min="1042" max="1042" width="25.109375" style="192" customWidth="1"/>
    <col min="1043" max="1286" width="9.109375" style="192"/>
    <col min="1287" max="1287" width="14.109375" style="192" customWidth="1"/>
    <col min="1288" max="1288" width="75.33203125" style="192" customWidth="1"/>
    <col min="1289" max="1289" width="22.6640625" style="192" customWidth="1"/>
    <col min="1290" max="1296" width="18.44140625" style="192" customWidth="1"/>
    <col min="1297" max="1297" width="24.6640625" style="192" customWidth="1"/>
    <col min="1298" max="1298" width="25.109375" style="192" customWidth="1"/>
    <col min="1299" max="1542" width="9.109375" style="192"/>
    <col min="1543" max="1543" width="14.109375" style="192" customWidth="1"/>
    <col min="1544" max="1544" width="75.33203125" style="192" customWidth="1"/>
    <col min="1545" max="1545" width="22.6640625" style="192" customWidth="1"/>
    <col min="1546" max="1552" width="18.44140625" style="192" customWidth="1"/>
    <col min="1553" max="1553" width="24.6640625" style="192" customWidth="1"/>
    <col min="1554" max="1554" width="25.109375" style="192" customWidth="1"/>
    <col min="1555" max="1798" width="9.109375" style="192"/>
    <col min="1799" max="1799" width="14.109375" style="192" customWidth="1"/>
    <col min="1800" max="1800" width="75.33203125" style="192" customWidth="1"/>
    <col min="1801" max="1801" width="22.6640625" style="192" customWidth="1"/>
    <col min="1802" max="1808" width="18.44140625" style="192" customWidth="1"/>
    <col min="1809" max="1809" width="24.6640625" style="192" customWidth="1"/>
    <col min="1810" max="1810" width="25.109375" style="192" customWidth="1"/>
    <col min="1811" max="2054" width="9.109375" style="192"/>
    <col min="2055" max="2055" width="14.109375" style="192" customWidth="1"/>
    <col min="2056" max="2056" width="75.33203125" style="192" customWidth="1"/>
    <col min="2057" max="2057" width="22.6640625" style="192" customWidth="1"/>
    <col min="2058" max="2064" width="18.44140625" style="192" customWidth="1"/>
    <col min="2065" max="2065" width="24.6640625" style="192" customWidth="1"/>
    <col min="2066" max="2066" width="25.109375" style="192" customWidth="1"/>
    <col min="2067" max="2310" width="9.109375" style="192"/>
    <col min="2311" max="2311" width="14.109375" style="192" customWidth="1"/>
    <col min="2312" max="2312" width="75.33203125" style="192" customWidth="1"/>
    <col min="2313" max="2313" width="22.6640625" style="192" customWidth="1"/>
    <col min="2314" max="2320" width="18.44140625" style="192" customWidth="1"/>
    <col min="2321" max="2321" width="24.6640625" style="192" customWidth="1"/>
    <col min="2322" max="2322" width="25.109375" style="192" customWidth="1"/>
    <col min="2323" max="2566" width="9.109375" style="192"/>
    <col min="2567" max="2567" width="14.109375" style="192" customWidth="1"/>
    <col min="2568" max="2568" width="75.33203125" style="192" customWidth="1"/>
    <col min="2569" max="2569" width="22.6640625" style="192" customWidth="1"/>
    <col min="2570" max="2576" width="18.44140625" style="192" customWidth="1"/>
    <col min="2577" max="2577" width="24.6640625" style="192" customWidth="1"/>
    <col min="2578" max="2578" width="25.109375" style="192" customWidth="1"/>
    <col min="2579" max="2822" width="9.109375" style="192"/>
    <col min="2823" max="2823" width="14.109375" style="192" customWidth="1"/>
    <col min="2824" max="2824" width="75.33203125" style="192" customWidth="1"/>
    <col min="2825" max="2825" width="22.6640625" style="192" customWidth="1"/>
    <col min="2826" max="2832" width="18.44140625" style="192" customWidth="1"/>
    <col min="2833" max="2833" width="24.6640625" style="192" customWidth="1"/>
    <col min="2834" max="2834" width="25.109375" style="192" customWidth="1"/>
    <col min="2835" max="3078" width="9.109375" style="192"/>
    <col min="3079" max="3079" width="14.109375" style="192" customWidth="1"/>
    <col min="3080" max="3080" width="75.33203125" style="192" customWidth="1"/>
    <col min="3081" max="3081" width="22.6640625" style="192" customWidth="1"/>
    <col min="3082" max="3088" width="18.44140625" style="192" customWidth="1"/>
    <col min="3089" max="3089" width="24.6640625" style="192" customWidth="1"/>
    <col min="3090" max="3090" width="25.109375" style="192" customWidth="1"/>
    <col min="3091" max="3334" width="9.109375" style="192"/>
    <col min="3335" max="3335" width="14.109375" style="192" customWidth="1"/>
    <col min="3336" max="3336" width="75.33203125" style="192" customWidth="1"/>
    <col min="3337" max="3337" width="22.6640625" style="192" customWidth="1"/>
    <col min="3338" max="3344" width="18.44140625" style="192" customWidth="1"/>
    <col min="3345" max="3345" width="24.6640625" style="192" customWidth="1"/>
    <col min="3346" max="3346" width="25.109375" style="192" customWidth="1"/>
    <col min="3347" max="3590" width="9.109375" style="192"/>
    <col min="3591" max="3591" width="14.109375" style="192" customWidth="1"/>
    <col min="3592" max="3592" width="75.33203125" style="192" customWidth="1"/>
    <col min="3593" max="3593" width="22.6640625" style="192" customWidth="1"/>
    <col min="3594" max="3600" width="18.44140625" style="192" customWidth="1"/>
    <col min="3601" max="3601" width="24.6640625" style="192" customWidth="1"/>
    <col min="3602" max="3602" width="25.109375" style="192" customWidth="1"/>
    <col min="3603" max="3846" width="9.109375" style="192"/>
    <col min="3847" max="3847" width="14.109375" style="192" customWidth="1"/>
    <col min="3848" max="3848" width="75.33203125" style="192" customWidth="1"/>
    <col min="3849" max="3849" width="22.6640625" style="192" customWidth="1"/>
    <col min="3850" max="3856" width="18.44140625" style="192" customWidth="1"/>
    <col min="3857" max="3857" width="24.6640625" style="192" customWidth="1"/>
    <col min="3858" max="3858" width="25.109375" style="192" customWidth="1"/>
    <col min="3859" max="4102" width="9.109375" style="192"/>
    <col min="4103" max="4103" width="14.109375" style="192" customWidth="1"/>
    <col min="4104" max="4104" width="75.33203125" style="192" customWidth="1"/>
    <col min="4105" max="4105" width="22.6640625" style="192" customWidth="1"/>
    <col min="4106" max="4112" width="18.44140625" style="192" customWidth="1"/>
    <col min="4113" max="4113" width="24.6640625" style="192" customWidth="1"/>
    <col min="4114" max="4114" width="25.109375" style="192" customWidth="1"/>
    <col min="4115" max="4358" width="9.109375" style="192"/>
    <col min="4359" max="4359" width="14.109375" style="192" customWidth="1"/>
    <col min="4360" max="4360" width="75.33203125" style="192" customWidth="1"/>
    <col min="4361" max="4361" width="22.6640625" style="192" customWidth="1"/>
    <col min="4362" max="4368" width="18.44140625" style="192" customWidth="1"/>
    <col min="4369" max="4369" width="24.6640625" style="192" customWidth="1"/>
    <col min="4370" max="4370" width="25.109375" style="192" customWidth="1"/>
    <col min="4371" max="4614" width="9.109375" style="192"/>
    <col min="4615" max="4615" width="14.109375" style="192" customWidth="1"/>
    <col min="4616" max="4616" width="75.33203125" style="192" customWidth="1"/>
    <col min="4617" max="4617" width="22.6640625" style="192" customWidth="1"/>
    <col min="4618" max="4624" width="18.44140625" style="192" customWidth="1"/>
    <col min="4625" max="4625" width="24.6640625" style="192" customWidth="1"/>
    <col min="4626" max="4626" width="25.109375" style="192" customWidth="1"/>
    <col min="4627" max="4870" width="9.109375" style="192"/>
    <col min="4871" max="4871" width="14.109375" style="192" customWidth="1"/>
    <col min="4872" max="4872" width="75.33203125" style="192" customWidth="1"/>
    <col min="4873" max="4873" width="22.6640625" style="192" customWidth="1"/>
    <col min="4874" max="4880" width="18.44140625" style="192" customWidth="1"/>
    <col min="4881" max="4881" width="24.6640625" style="192" customWidth="1"/>
    <col min="4882" max="4882" width="25.109375" style="192" customWidth="1"/>
    <col min="4883" max="5126" width="9.109375" style="192"/>
    <col min="5127" max="5127" width="14.109375" style="192" customWidth="1"/>
    <col min="5128" max="5128" width="75.33203125" style="192" customWidth="1"/>
    <col min="5129" max="5129" width="22.6640625" style="192" customWidth="1"/>
    <col min="5130" max="5136" width="18.44140625" style="192" customWidth="1"/>
    <col min="5137" max="5137" width="24.6640625" style="192" customWidth="1"/>
    <col min="5138" max="5138" width="25.109375" style="192" customWidth="1"/>
    <col min="5139" max="5382" width="9.109375" style="192"/>
    <col min="5383" max="5383" width="14.109375" style="192" customWidth="1"/>
    <col min="5384" max="5384" width="75.33203125" style="192" customWidth="1"/>
    <col min="5385" max="5385" width="22.6640625" style="192" customWidth="1"/>
    <col min="5386" max="5392" width="18.44140625" style="192" customWidth="1"/>
    <col min="5393" max="5393" width="24.6640625" style="192" customWidth="1"/>
    <col min="5394" max="5394" width="25.109375" style="192" customWidth="1"/>
    <col min="5395" max="5638" width="9.109375" style="192"/>
    <col min="5639" max="5639" width="14.109375" style="192" customWidth="1"/>
    <col min="5640" max="5640" width="75.33203125" style="192" customWidth="1"/>
    <col min="5641" max="5641" width="22.6640625" style="192" customWidth="1"/>
    <col min="5642" max="5648" width="18.44140625" style="192" customWidth="1"/>
    <col min="5649" max="5649" width="24.6640625" style="192" customWidth="1"/>
    <col min="5650" max="5650" width="25.109375" style="192" customWidth="1"/>
    <col min="5651" max="5894" width="9.109375" style="192"/>
    <col min="5895" max="5895" width="14.109375" style="192" customWidth="1"/>
    <col min="5896" max="5896" width="75.33203125" style="192" customWidth="1"/>
    <col min="5897" max="5897" width="22.6640625" style="192" customWidth="1"/>
    <col min="5898" max="5904" width="18.44140625" style="192" customWidth="1"/>
    <col min="5905" max="5905" width="24.6640625" style="192" customWidth="1"/>
    <col min="5906" max="5906" width="25.109375" style="192" customWidth="1"/>
    <col min="5907" max="6150" width="9.109375" style="192"/>
    <col min="6151" max="6151" width="14.109375" style="192" customWidth="1"/>
    <col min="6152" max="6152" width="75.33203125" style="192" customWidth="1"/>
    <col min="6153" max="6153" width="22.6640625" style="192" customWidth="1"/>
    <col min="6154" max="6160" width="18.44140625" style="192" customWidth="1"/>
    <col min="6161" max="6161" width="24.6640625" style="192" customWidth="1"/>
    <col min="6162" max="6162" width="25.109375" style="192" customWidth="1"/>
    <col min="6163" max="6406" width="9.109375" style="192"/>
    <col min="6407" max="6407" width="14.109375" style="192" customWidth="1"/>
    <col min="6408" max="6408" width="75.33203125" style="192" customWidth="1"/>
    <col min="6409" max="6409" width="22.6640625" style="192" customWidth="1"/>
    <col min="6410" max="6416" width="18.44140625" style="192" customWidth="1"/>
    <col min="6417" max="6417" width="24.6640625" style="192" customWidth="1"/>
    <col min="6418" max="6418" width="25.109375" style="192" customWidth="1"/>
    <col min="6419" max="6662" width="9.109375" style="192"/>
    <col min="6663" max="6663" width="14.109375" style="192" customWidth="1"/>
    <col min="6664" max="6664" width="75.33203125" style="192" customWidth="1"/>
    <col min="6665" max="6665" width="22.6640625" style="192" customWidth="1"/>
    <col min="6666" max="6672" width="18.44140625" style="192" customWidth="1"/>
    <col min="6673" max="6673" width="24.6640625" style="192" customWidth="1"/>
    <col min="6674" max="6674" width="25.109375" style="192" customWidth="1"/>
    <col min="6675" max="6918" width="9.109375" style="192"/>
    <col min="6919" max="6919" width="14.109375" style="192" customWidth="1"/>
    <col min="6920" max="6920" width="75.33203125" style="192" customWidth="1"/>
    <col min="6921" max="6921" width="22.6640625" style="192" customWidth="1"/>
    <col min="6922" max="6928" width="18.44140625" style="192" customWidth="1"/>
    <col min="6929" max="6929" width="24.6640625" style="192" customWidth="1"/>
    <col min="6930" max="6930" width="25.109375" style="192" customWidth="1"/>
    <col min="6931" max="7174" width="9.109375" style="192"/>
    <col min="7175" max="7175" width="14.109375" style="192" customWidth="1"/>
    <col min="7176" max="7176" width="75.33203125" style="192" customWidth="1"/>
    <col min="7177" max="7177" width="22.6640625" style="192" customWidth="1"/>
    <col min="7178" max="7184" width="18.44140625" style="192" customWidth="1"/>
    <col min="7185" max="7185" width="24.6640625" style="192" customWidth="1"/>
    <col min="7186" max="7186" width="25.109375" style="192" customWidth="1"/>
    <col min="7187" max="7430" width="9.109375" style="192"/>
    <col min="7431" max="7431" width="14.109375" style="192" customWidth="1"/>
    <col min="7432" max="7432" width="75.33203125" style="192" customWidth="1"/>
    <col min="7433" max="7433" width="22.6640625" style="192" customWidth="1"/>
    <col min="7434" max="7440" width="18.44140625" style="192" customWidth="1"/>
    <col min="7441" max="7441" width="24.6640625" style="192" customWidth="1"/>
    <col min="7442" max="7442" width="25.109375" style="192" customWidth="1"/>
    <col min="7443" max="7686" width="9.109375" style="192"/>
    <col min="7687" max="7687" width="14.109375" style="192" customWidth="1"/>
    <col min="7688" max="7688" width="75.33203125" style="192" customWidth="1"/>
    <col min="7689" max="7689" width="22.6640625" style="192" customWidth="1"/>
    <col min="7690" max="7696" width="18.44140625" style="192" customWidth="1"/>
    <col min="7697" max="7697" width="24.6640625" style="192" customWidth="1"/>
    <col min="7698" max="7698" width="25.109375" style="192" customWidth="1"/>
    <col min="7699" max="7942" width="9.109375" style="192"/>
    <col min="7943" max="7943" width="14.109375" style="192" customWidth="1"/>
    <col min="7944" max="7944" width="75.33203125" style="192" customWidth="1"/>
    <col min="7945" max="7945" width="22.6640625" style="192" customWidth="1"/>
    <col min="7946" max="7952" width="18.44140625" style="192" customWidth="1"/>
    <col min="7953" max="7953" width="24.6640625" style="192" customWidth="1"/>
    <col min="7954" max="7954" width="25.109375" style="192" customWidth="1"/>
    <col min="7955" max="8198" width="9.109375" style="192"/>
    <col min="8199" max="8199" width="14.109375" style="192" customWidth="1"/>
    <col min="8200" max="8200" width="75.33203125" style="192" customWidth="1"/>
    <col min="8201" max="8201" width="22.6640625" style="192" customWidth="1"/>
    <col min="8202" max="8208" width="18.44140625" style="192" customWidth="1"/>
    <col min="8209" max="8209" width="24.6640625" style="192" customWidth="1"/>
    <col min="8210" max="8210" width="25.109375" style="192" customWidth="1"/>
    <col min="8211" max="8454" width="9.109375" style="192"/>
    <col min="8455" max="8455" width="14.109375" style="192" customWidth="1"/>
    <col min="8456" max="8456" width="75.33203125" style="192" customWidth="1"/>
    <col min="8457" max="8457" width="22.6640625" style="192" customWidth="1"/>
    <col min="8458" max="8464" width="18.44140625" style="192" customWidth="1"/>
    <col min="8465" max="8465" width="24.6640625" style="192" customWidth="1"/>
    <col min="8466" max="8466" width="25.109375" style="192" customWidth="1"/>
    <col min="8467" max="8710" width="9.109375" style="192"/>
    <col min="8711" max="8711" width="14.109375" style="192" customWidth="1"/>
    <col min="8712" max="8712" width="75.33203125" style="192" customWidth="1"/>
    <col min="8713" max="8713" width="22.6640625" style="192" customWidth="1"/>
    <col min="8714" max="8720" width="18.44140625" style="192" customWidth="1"/>
    <col min="8721" max="8721" width="24.6640625" style="192" customWidth="1"/>
    <col min="8722" max="8722" width="25.109375" style="192" customWidth="1"/>
    <col min="8723" max="8966" width="9.109375" style="192"/>
    <col min="8967" max="8967" width="14.109375" style="192" customWidth="1"/>
    <col min="8968" max="8968" width="75.33203125" style="192" customWidth="1"/>
    <col min="8969" max="8969" width="22.6640625" style="192" customWidth="1"/>
    <col min="8970" max="8976" width="18.44140625" style="192" customWidth="1"/>
    <col min="8977" max="8977" width="24.6640625" style="192" customWidth="1"/>
    <col min="8978" max="8978" width="25.109375" style="192" customWidth="1"/>
    <col min="8979" max="9222" width="9.109375" style="192"/>
    <col min="9223" max="9223" width="14.109375" style="192" customWidth="1"/>
    <col min="9224" max="9224" width="75.33203125" style="192" customWidth="1"/>
    <col min="9225" max="9225" width="22.6640625" style="192" customWidth="1"/>
    <col min="9226" max="9232" width="18.44140625" style="192" customWidth="1"/>
    <col min="9233" max="9233" width="24.6640625" style="192" customWidth="1"/>
    <col min="9234" max="9234" width="25.109375" style="192" customWidth="1"/>
    <col min="9235" max="9478" width="9.109375" style="192"/>
    <col min="9479" max="9479" width="14.109375" style="192" customWidth="1"/>
    <col min="9480" max="9480" width="75.33203125" style="192" customWidth="1"/>
    <col min="9481" max="9481" width="22.6640625" style="192" customWidth="1"/>
    <col min="9482" max="9488" width="18.44140625" style="192" customWidth="1"/>
    <col min="9489" max="9489" width="24.6640625" style="192" customWidth="1"/>
    <col min="9490" max="9490" width="25.109375" style="192" customWidth="1"/>
    <col min="9491" max="9734" width="9.109375" style="192"/>
    <col min="9735" max="9735" width="14.109375" style="192" customWidth="1"/>
    <col min="9736" max="9736" width="75.33203125" style="192" customWidth="1"/>
    <col min="9737" max="9737" width="22.6640625" style="192" customWidth="1"/>
    <col min="9738" max="9744" width="18.44140625" style="192" customWidth="1"/>
    <col min="9745" max="9745" width="24.6640625" style="192" customWidth="1"/>
    <col min="9746" max="9746" width="25.109375" style="192" customWidth="1"/>
    <col min="9747" max="9990" width="9.109375" style="192"/>
    <col min="9991" max="9991" width="14.109375" style="192" customWidth="1"/>
    <col min="9992" max="9992" width="75.33203125" style="192" customWidth="1"/>
    <col min="9993" max="9993" width="22.6640625" style="192" customWidth="1"/>
    <col min="9994" max="10000" width="18.44140625" style="192" customWidth="1"/>
    <col min="10001" max="10001" width="24.6640625" style="192" customWidth="1"/>
    <col min="10002" max="10002" width="25.109375" style="192" customWidth="1"/>
    <col min="10003" max="10246" width="9.109375" style="192"/>
    <col min="10247" max="10247" width="14.109375" style="192" customWidth="1"/>
    <col min="10248" max="10248" width="75.33203125" style="192" customWidth="1"/>
    <col min="10249" max="10249" width="22.6640625" style="192" customWidth="1"/>
    <col min="10250" max="10256" width="18.44140625" style="192" customWidth="1"/>
    <col min="10257" max="10257" width="24.6640625" style="192" customWidth="1"/>
    <col min="10258" max="10258" width="25.109375" style="192" customWidth="1"/>
    <col min="10259" max="10502" width="9.109375" style="192"/>
    <col min="10503" max="10503" width="14.109375" style="192" customWidth="1"/>
    <col min="10504" max="10504" width="75.33203125" style="192" customWidth="1"/>
    <col min="10505" max="10505" width="22.6640625" style="192" customWidth="1"/>
    <col min="10506" max="10512" width="18.44140625" style="192" customWidth="1"/>
    <col min="10513" max="10513" width="24.6640625" style="192" customWidth="1"/>
    <col min="10514" max="10514" width="25.109375" style="192" customWidth="1"/>
    <col min="10515" max="10758" width="9.109375" style="192"/>
    <col min="10759" max="10759" width="14.109375" style="192" customWidth="1"/>
    <col min="10760" max="10760" width="75.33203125" style="192" customWidth="1"/>
    <col min="10761" max="10761" width="22.6640625" style="192" customWidth="1"/>
    <col min="10762" max="10768" width="18.44140625" style="192" customWidth="1"/>
    <col min="10769" max="10769" width="24.6640625" style="192" customWidth="1"/>
    <col min="10770" max="10770" width="25.109375" style="192" customWidth="1"/>
    <col min="10771" max="11014" width="9.109375" style="192"/>
    <col min="11015" max="11015" width="14.109375" style="192" customWidth="1"/>
    <col min="11016" max="11016" width="75.33203125" style="192" customWidth="1"/>
    <col min="11017" max="11017" width="22.6640625" style="192" customWidth="1"/>
    <col min="11018" max="11024" width="18.44140625" style="192" customWidth="1"/>
    <col min="11025" max="11025" width="24.6640625" style="192" customWidth="1"/>
    <col min="11026" max="11026" width="25.109375" style="192" customWidth="1"/>
    <col min="11027" max="11270" width="9.109375" style="192"/>
    <col min="11271" max="11271" width="14.109375" style="192" customWidth="1"/>
    <col min="11272" max="11272" width="75.33203125" style="192" customWidth="1"/>
    <col min="11273" max="11273" width="22.6640625" style="192" customWidth="1"/>
    <col min="11274" max="11280" width="18.44140625" style="192" customWidth="1"/>
    <col min="11281" max="11281" width="24.6640625" style="192" customWidth="1"/>
    <col min="11282" max="11282" width="25.109375" style="192" customWidth="1"/>
    <col min="11283" max="11526" width="9.109375" style="192"/>
    <col min="11527" max="11527" width="14.109375" style="192" customWidth="1"/>
    <col min="11528" max="11528" width="75.33203125" style="192" customWidth="1"/>
    <col min="11529" max="11529" width="22.6640625" style="192" customWidth="1"/>
    <col min="11530" max="11536" width="18.44140625" style="192" customWidth="1"/>
    <col min="11537" max="11537" width="24.6640625" style="192" customWidth="1"/>
    <col min="11538" max="11538" width="25.109375" style="192" customWidth="1"/>
    <col min="11539" max="11782" width="9.109375" style="192"/>
    <col min="11783" max="11783" width="14.109375" style="192" customWidth="1"/>
    <col min="11784" max="11784" width="75.33203125" style="192" customWidth="1"/>
    <col min="11785" max="11785" width="22.6640625" style="192" customWidth="1"/>
    <col min="11786" max="11792" width="18.44140625" style="192" customWidth="1"/>
    <col min="11793" max="11793" width="24.6640625" style="192" customWidth="1"/>
    <col min="11794" max="11794" width="25.109375" style="192" customWidth="1"/>
    <col min="11795" max="12038" width="9.109375" style="192"/>
    <col min="12039" max="12039" width="14.109375" style="192" customWidth="1"/>
    <col min="12040" max="12040" width="75.33203125" style="192" customWidth="1"/>
    <col min="12041" max="12041" width="22.6640625" style="192" customWidth="1"/>
    <col min="12042" max="12048" width="18.44140625" style="192" customWidth="1"/>
    <col min="12049" max="12049" width="24.6640625" style="192" customWidth="1"/>
    <col min="12050" max="12050" width="25.109375" style="192" customWidth="1"/>
    <col min="12051" max="12294" width="9.109375" style="192"/>
    <col min="12295" max="12295" width="14.109375" style="192" customWidth="1"/>
    <col min="12296" max="12296" width="75.33203125" style="192" customWidth="1"/>
    <col min="12297" max="12297" width="22.6640625" style="192" customWidth="1"/>
    <col min="12298" max="12304" width="18.44140625" style="192" customWidth="1"/>
    <col min="12305" max="12305" width="24.6640625" style="192" customWidth="1"/>
    <col min="12306" max="12306" width="25.109375" style="192" customWidth="1"/>
    <col min="12307" max="12550" width="9.109375" style="192"/>
    <col min="12551" max="12551" width="14.109375" style="192" customWidth="1"/>
    <col min="12552" max="12552" width="75.33203125" style="192" customWidth="1"/>
    <col min="12553" max="12553" width="22.6640625" style="192" customWidth="1"/>
    <col min="12554" max="12560" width="18.44140625" style="192" customWidth="1"/>
    <col min="12561" max="12561" width="24.6640625" style="192" customWidth="1"/>
    <col min="12562" max="12562" width="25.109375" style="192" customWidth="1"/>
    <col min="12563" max="12806" width="9.109375" style="192"/>
    <col min="12807" max="12807" width="14.109375" style="192" customWidth="1"/>
    <col min="12808" max="12808" width="75.33203125" style="192" customWidth="1"/>
    <col min="12809" max="12809" width="22.6640625" style="192" customWidth="1"/>
    <col min="12810" max="12816" width="18.44140625" style="192" customWidth="1"/>
    <col min="12817" max="12817" width="24.6640625" style="192" customWidth="1"/>
    <col min="12818" max="12818" width="25.109375" style="192" customWidth="1"/>
    <col min="12819" max="13062" width="9.109375" style="192"/>
    <col min="13063" max="13063" width="14.109375" style="192" customWidth="1"/>
    <col min="13064" max="13064" width="75.33203125" style="192" customWidth="1"/>
    <col min="13065" max="13065" width="22.6640625" style="192" customWidth="1"/>
    <col min="13066" max="13072" width="18.44140625" style="192" customWidth="1"/>
    <col min="13073" max="13073" width="24.6640625" style="192" customWidth="1"/>
    <col min="13074" max="13074" width="25.109375" style="192" customWidth="1"/>
    <col min="13075" max="13318" width="9.109375" style="192"/>
    <col min="13319" max="13319" width="14.109375" style="192" customWidth="1"/>
    <col min="13320" max="13320" width="75.33203125" style="192" customWidth="1"/>
    <col min="13321" max="13321" width="22.6640625" style="192" customWidth="1"/>
    <col min="13322" max="13328" width="18.44140625" style="192" customWidth="1"/>
    <col min="13329" max="13329" width="24.6640625" style="192" customWidth="1"/>
    <col min="13330" max="13330" width="25.109375" style="192" customWidth="1"/>
    <col min="13331" max="13574" width="9.109375" style="192"/>
    <col min="13575" max="13575" width="14.109375" style="192" customWidth="1"/>
    <col min="13576" max="13576" width="75.33203125" style="192" customWidth="1"/>
    <col min="13577" max="13577" width="22.6640625" style="192" customWidth="1"/>
    <col min="13578" max="13584" width="18.44140625" style="192" customWidth="1"/>
    <col min="13585" max="13585" width="24.6640625" style="192" customWidth="1"/>
    <col min="13586" max="13586" width="25.109375" style="192" customWidth="1"/>
    <col min="13587" max="13830" width="9.109375" style="192"/>
    <col min="13831" max="13831" width="14.109375" style="192" customWidth="1"/>
    <col min="13832" max="13832" width="75.33203125" style="192" customWidth="1"/>
    <col min="13833" max="13833" width="22.6640625" style="192" customWidth="1"/>
    <col min="13834" max="13840" width="18.44140625" style="192" customWidth="1"/>
    <col min="13841" max="13841" width="24.6640625" style="192" customWidth="1"/>
    <col min="13842" max="13842" width="25.109375" style="192" customWidth="1"/>
    <col min="13843" max="14086" width="9.109375" style="192"/>
    <col min="14087" max="14087" width="14.109375" style="192" customWidth="1"/>
    <col min="14088" max="14088" width="75.33203125" style="192" customWidth="1"/>
    <col min="14089" max="14089" width="22.6640625" style="192" customWidth="1"/>
    <col min="14090" max="14096" width="18.44140625" style="192" customWidth="1"/>
    <col min="14097" max="14097" width="24.6640625" style="192" customWidth="1"/>
    <col min="14098" max="14098" width="25.109375" style="192" customWidth="1"/>
    <col min="14099" max="14342" width="9.109375" style="192"/>
    <col min="14343" max="14343" width="14.109375" style="192" customWidth="1"/>
    <col min="14344" max="14344" width="75.33203125" style="192" customWidth="1"/>
    <col min="14345" max="14345" width="22.6640625" style="192" customWidth="1"/>
    <col min="14346" max="14352" width="18.44140625" style="192" customWidth="1"/>
    <col min="14353" max="14353" width="24.6640625" style="192" customWidth="1"/>
    <col min="14354" max="14354" width="25.109375" style="192" customWidth="1"/>
    <col min="14355" max="14598" width="9.109375" style="192"/>
    <col min="14599" max="14599" width="14.109375" style="192" customWidth="1"/>
    <col min="14600" max="14600" width="75.33203125" style="192" customWidth="1"/>
    <col min="14601" max="14601" width="22.6640625" style="192" customWidth="1"/>
    <col min="14602" max="14608" width="18.44140625" style="192" customWidth="1"/>
    <col min="14609" max="14609" width="24.6640625" style="192" customWidth="1"/>
    <col min="14610" max="14610" width="25.109375" style="192" customWidth="1"/>
    <col min="14611" max="14854" width="9.109375" style="192"/>
    <col min="14855" max="14855" width="14.109375" style="192" customWidth="1"/>
    <col min="14856" max="14856" width="75.33203125" style="192" customWidth="1"/>
    <col min="14857" max="14857" width="22.6640625" style="192" customWidth="1"/>
    <col min="14858" max="14864" width="18.44140625" style="192" customWidth="1"/>
    <col min="14865" max="14865" width="24.6640625" style="192" customWidth="1"/>
    <col min="14866" max="14866" width="25.109375" style="192" customWidth="1"/>
    <col min="14867" max="15110" width="9.109375" style="192"/>
    <col min="15111" max="15111" width="14.109375" style="192" customWidth="1"/>
    <col min="15112" max="15112" width="75.33203125" style="192" customWidth="1"/>
    <col min="15113" max="15113" width="22.6640625" style="192" customWidth="1"/>
    <col min="15114" max="15120" width="18.44140625" style="192" customWidth="1"/>
    <col min="15121" max="15121" width="24.6640625" style="192" customWidth="1"/>
    <col min="15122" max="15122" width="25.109375" style="192" customWidth="1"/>
    <col min="15123" max="15366" width="9.109375" style="192"/>
    <col min="15367" max="15367" width="14.109375" style="192" customWidth="1"/>
    <col min="15368" max="15368" width="75.33203125" style="192" customWidth="1"/>
    <col min="15369" max="15369" width="22.6640625" style="192" customWidth="1"/>
    <col min="15370" max="15376" width="18.44140625" style="192" customWidth="1"/>
    <col min="15377" max="15377" width="24.6640625" style="192" customWidth="1"/>
    <col min="15378" max="15378" width="25.109375" style="192" customWidth="1"/>
    <col min="15379" max="15622" width="9.109375" style="192"/>
    <col min="15623" max="15623" width="14.109375" style="192" customWidth="1"/>
    <col min="15624" max="15624" width="75.33203125" style="192" customWidth="1"/>
    <col min="15625" max="15625" width="22.6640625" style="192" customWidth="1"/>
    <col min="15626" max="15632" width="18.44140625" style="192" customWidth="1"/>
    <col min="15633" max="15633" width="24.6640625" style="192" customWidth="1"/>
    <col min="15634" max="15634" width="25.109375" style="192" customWidth="1"/>
    <col min="15635" max="15878" width="9.109375" style="192"/>
    <col min="15879" max="15879" width="14.109375" style="192" customWidth="1"/>
    <col min="15880" max="15880" width="75.33203125" style="192" customWidth="1"/>
    <col min="15881" max="15881" width="22.6640625" style="192" customWidth="1"/>
    <col min="15882" max="15888" width="18.44140625" style="192" customWidth="1"/>
    <col min="15889" max="15889" width="24.6640625" style="192" customWidth="1"/>
    <col min="15890" max="15890" width="25.109375" style="192" customWidth="1"/>
    <col min="15891" max="16134" width="9.109375" style="192"/>
    <col min="16135" max="16135" width="14.109375" style="192" customWidth="1"/>
    <col min="16136" max="16136" width="75.33203125" style="192" customWidth="1"/>
    <col min="16137" max="16137" width="22.6640625" style="192" customWidth="1"/>
    <col min="16138" max="16144" width="18.44140625" style="192" customWidth="1"/>
    <col min="16145" max="16145" width="24.6640625" style="192" customWidth="1"/>
    <col min="16146" max="16146" width="25.109375" style="192" customWidth="1"/>
    <col min="16147" max="16384" width="9.109375" style="192"/>
  </cols>
  <sheetData>
    <row r="1" spans="1:22" s="183" customFormat="1" ht="18" customHeight="1">
      <c r="A1" s="259" t="s">
        <v>99</v>
      </c>
      <c r="B1" s="260"/>
      <c r="C1" s="260"/>
      <c r="D1" s="260"/>
      <c r="E1" s="260"/>
      <c r="F1" s="260"/>
      <c r="G1" s="260"/>
      <c r="H1" s="260"/>
      <c r="I1" s="260"/>
      <c r="J1" s="260"/>
      <c r="K1" s="260"/>
      <c r="L1" s="260"/>
      <c r="M1" s="260"/>
      <c r="N1" s="260"/>
      <c r="O1" s="260"/>
      <c r="P1" s="260"/>
    </row>
    <row r="2" spans="1:22" s="183" customFormat="1" ht="38.25" customHeight="1">
      <c r="A2" s="259"/>
      <c r="B2" s="260"/>
      <c r="C2" s="260"/>
      <c r="D2" s="260"/>
      <c r="E2" s="260"/>
      <c r="F2" s="260"/>
      <c r="G2" s="260"/>
      <c r="H2" s="260"/>
      <c r="I2" s="260"/>
      <c r="J2" s="260"/>
      <c r="K2" s="260"/>
      <c r="L2" s="260"/>
      <c r="M2" s="260"/>
      <c r="N2" s="260"/>
      <c r="O2" s="260"/>
      <c r="P2" s="260"/>
    </row>
    <row r="3" spans="1:22" s="183" customFormat="1" ht="15" customHeight="1">
      <c r="A3" s="259"/>
      <c r="B3" s="260"/>
      <c r="C3" s="260"/>
      <c r="D3" s="260"/>
      <c r="E3" s="260"/>
      <c r="F3" s="260"/>
      <c r="G3" s="260"/>
      <c r="H3" s="260"/>
      <c r="I3" s="260"/>
      <c r="J3" s="260"/>
      <c r="K3" s="260"/>
      <c r="L3" s="260"/>
      <c r="M3" s="260"/>
      <c r="N3" s="260"/>
      <c r="O3" s="260"/>
      <c r="P3" s="260"/>
    </row>
    <row r="4" spans="1:22" s="183" customFormat="1">
      <c r="A4" s="259"/>
      <c r="B4" s="260"/>
      <c r="C4" s="260"/>
      <c r="D4" s="260"/>
      <c r="E4" s="260"/>
      <c r="F4" s="260"/>
      <c r="G4" s="260"/>
      <c r="H4" s="260"/>
      <c r="I4" s="260"/>
      <c r="J4" s="260"/>
      <c r="K4" s="260"/>
      <c r="L4" s="260"/>
      <c r="M4" s="260"/>
      <c r="N4" s="260"/>
      <c r="O4" s="260"/>
      <c r="P4" s="260"/>
    </row>
    <row r="5" spans="1:22" s="183" customFormat="1" ht="29.25" customHeight="1" thickBot="1">
      <c r="A5" s="261" t="s">
        <v>100</v>
      </c>
      <c r="B5" s="262"/>
      <c r="C5" s="262"/>
      <c r="D5" s="262"/>
      <c r="E5" s="262"/>
      <c r="F5" s="262"/>
      <c r="G5" s="262"/>
      <c r="H5" s="262"/>
      <c r="I5" s="262"/>
      <c r="J5" s="262"/>
      <c r="K5" s="262"/>
      <c r="L5" s="262"/>
      <c r="M5" s="262"/>
      <c r="N5" s="262"/>
      <c r="O5" s="262"/>
      <c r="P5" s="262"/>
    </row>
    <row r="6" spans="1:22" s="183" customFormat="1" ht="20.25" customHeight="1" thickBot="1">
      <c r="A6" s="184" t="s">
        <v>101</v>
      </c>
      <c r="B6" s="185" t="s">
        <v>102</v>
      </c>
      <c r="C6" s="186"/>
      <c r="D6" s="187"/>
      <c r="E6" s="188"/>
      <c r="F6" s="189"/>
      <c r="G6" s="185"/>
      <c r="H6" s="188"/>
      <c r="I6" s="189"/>
      <c r="J6" s="185"/>
      <c r="K6" s="188"/>
      <c r="L6" s="189"/>
      <c r="M6" s="185"/>
      <c r="N6" s="188"/>
      <c r="O6" s="189"/>
      <c r="P6" s="185"/>
    </row>
    <row r="7" spans="1:22" s="183" customFormat="1">
      <c r="A7" s="257"/>
      <c r="B7" s="258"/>
      <c r="C7" s="258"/>
      <c r="D7" s="258"/>
      <c r="E7" s="258"/>
      <c r="F7" s="258"/>
      <c r="G7" s="258"/>
      <c r="H7" s="190"/>
      <c r="I7" s="190"/>
      <c r="J7" s="190"/>
      <c r="K7" s="190"/>
      <c r="L7" s="190"/>
      <c r="M7" s="190"/>
      <c r="N7" s="190"/>
      <c r="O7" s="190"/>
      <c r="P7" s="190"/>
    </row>
    <row r="8" spans="1:22" s="183" customFormat="1" ht="26.25" customHeight="1">
      <c r="A8" s="263" t="s">
        <v>103</v>
      </c>
      <c r="B8" s="264"/>
      <c r="C8" s="264"/>
      <c r="D8" s="264"/>
      <c r="E8" s="264"/>
      <c r="F8" s="264"/>
      <c r="G8" s="264"/>
      <c r="H8" s="264"/>
      <c r="I8" s="264"/>
      <c r="J8" s="264"/>
      <c r="K8" s="264"/>
      <c r="L8" s="264"/>
      <c r="M8" s="264"/>
      <c r="N8" s="264"/>
      <c r="O8" s="264"/>
      <c r="P8" s="264"/>
    </row>
    <row r="9" spans="1:22" ht="13.8" thickBot="1">
      <c r="A9" s="191"/>
    </row>
    <row r="10" spans="1:22" s="195" customFormat="1" ht="24" customHeight="1" thickBot="1">
      <c r="A10" s="193" t="s">
        <v>0</v>
      </c>
      <c r="B10" s="194" t="s">
        <v>104</v>
      </c>
      <c r="C10" s="194" t="s">
        <v>105</v>
      </c>
      <c r="D10" s="194" t="s">
        <v>106</v>
      </c>
      <c r="E10" s="194" t="s">
        <v>107</v>
      </c>
      <c r="F10" s="194" t="s">
        <v>108</v>
      </c>
      <c r="G10" s="194" t="s">
        <v>109</v>
      </c>
      <c r="H10" s="194" t="s">
        <v>110</v>
      </c>
      <c r="I10" s="194" t="s">
        <v>111</v>
      </c>
      <c r="J10" s="194" t="s">
        <v>112</v>
      </c>
      <c r="K10" s="194" t="s">
        <v>134</v>
      </c>
      <c r="L10" s="194" t="s">
        <v>135</v>
      </c>
      <c r="M10" s="194" t="s">
        <v>136</v>
      </c>
      <c r="N10" s="194" t="s">
        <v>137</v>
      </c>
      <c r="O10" s="194" t="s">
        <v>138</v>
      </c>
      <c r="P10" s="194" t="s">
        <v>139</v>
      </c>
    </row>
    <row r="11" spans="1:22" s="195" customFormat="1" ht="24" customHeight="1">
      <c r="A11" s="196"/>
      <c r="B11" s="197"/>
      <c r="C11" s="197"/>
      <c r="D11" s="198"/>
      <c r="E11" s="199"/>
      <c r="F11" s="199"/>
      <c r="G11" s="199"/>
      <c r="H11" s="199"/>
      <c r="I11" s="199"/>
      <c r="J11" s="199"/>
      <c r="K11" s="199"/>
      <c r="L11" s="199"/>
      <c r="M11" s="199"/>
      <c r="N11" s="199"/>
      <c r="O11" s="199"/>
      <c r="P11" s="199"/>
    </row>
    <row r="12" spans="1:22" s="195" customFormat="1" ht="24" customHeight="1">
      <c r="A12" s="200" t="s">
        <v>2</v>
      </c>
      <c r="B12" s="201" t="str">
        <f>[5]ORÇAMENTO!D12</f>
        <v>SERVIÇOS PRELIMINARES</v>
      </c>
      <c r="C12" s="232">
        <f>ORÇAMENTO!I13</f>
        <v>1371.34</v>
      </c>
      <c r="D12" s="203">
        <f>SUM(C12/$C$39)</f>
        <v>2.0000000000000001E-4</v>
      </c>
      <c r="E12" s="204">
        <v>1</v>
      </c>
      <c r="F12" s="205"/>
      <c r="G12" s="204"/>
      <c r="H12" s="204"/>
      <c r="I12" s="205"/>
      <c r="J12" s="204"/>
      <c r="K12" s="204"/>
      <c r="L12" s="205"/>
      <c r="M12" s="204"/>
      <c r="N12" s="204"/>
      <c r="O12" s="205"/>
      <c r="P12" s="204"/>
    </row>
    <row r="13" spans="1:22" s="195" customFormat="1" ht="24" customHeight="1">
      <c r="A13" s="206"/>
      <c r="B13" s="207"/>
      <c r="C13" s="208"/>
      <c r="D13" s="209"/>
      <c r="E13" s="210">
        <f t="shared" ref="E13:J13" si="0">$C12*E12</f>
        <v>1371.34</v>
      </c>
      <c r="F13" s="210">
        <f t="shared" si="0"/>
        <v>0</v>
      </c>
      <c r="G13" s="210">
        <f t="shared" si="0"/>
        <v>0</v>
      </c>
      <c r="H13" s="210">
        <f t="shared" si="0"/>
        <v>0</v>
      </c>
      <c r="I13" s="210">
        <f t="shared" si="0"/>
        <v>0</v>
      </c>
      <c r="J13" s="210">
        <f t="shared" si="0"/>
        <v>0</v>
      </c>
      <c r="K13" s="210">
        <f t="shared" ref="K13:P13" si="1">$C12*K12</f>
        <v>0</v>
      </c>
      <c r="L13" s="210">
        <f t="shared" si="1"/>
        <v>0</v>
      </c>
      <c r="M13" s="210">
        <f t="shared" si="1"/>
        <v>0</v>
      </c>
      <c r="N13" s="210">
        <f t="shared" si="1"/>
        <v>0</v>
      </c>
      <c r="O13" s="210">
        <f t="shared" si="1"/>
        <v>0</v>
      </c>
      <c r="P13" s="210">
        <f t="shared" si="1"/>
        <v>0</v>
      </c>
      <c r="Q13" s="211">
        <f>SUM(E13:G13)</f>
        <v>1371.34</v>
      </c>
      <c r="R13" s="195" t="b">
        <f>C12=Q13</f>
        <v>1</v>
      </c>
    </row>
    <row r="14" spans="1:22" s="195" customFormat="1" ht="24" customHeight="1">
      <c r="A14" s="200" t="s">
        <v>8</v>
      </c>
      <c r="B14" s="201" t="str">
        <f>ORÇAMENTO!D15</f>
        <v>RECAPEAMENTO ASFÁLTICO EM DIVERSAS RUAS NO MUNICÍPIO DE PAUDALHO</v>
      </c>
      <c r="C14" s="232">
        <f>SUM(C16,C32)</f>
        <v>7747736.4000000004</v>
      </c>
      <c r="D14" s="203">
        <f>SUM(C14/$C$39)</f>
        <v>0.99980000000000002</v>
      </c>
      <c r="E14" s="204">
        <f>E15/$C$39</f>
        <v>4.9099999999999998E-2</v>
      </c>
      <c r="F14" s="212">
        <f t="shared" ref="F14:P14" si="2">F15/$C$39</f>
        <v>0.08</v>
      </c>
      <c r="G14" s="212">
        <f t="shared" si="2"/>
        <v>0.1</v>
      </c>
      <c r="H14" s="212">
        <f t="shared" si="2"/>
        <v>0.1</v>
      </c>
      <c r="I14" s="212">
        <f t="shared" si="2"/>
        <v>0.1</v>
      </c>
      <c r="J14" s="212">
        <f t="shared" si="2"/>
        <v>0.1</v>
      </c>
      <c r="K14" s="212">
        <f>K15/$C$39</f>
        <v>0.1</v>
      </c>
      <c r="L14" s="212">
        <f t="shared" si="2"/>
        <v>0.1</v>
      </c>
      <c r="M14" s="212">
        <f t="shared" si="2"/>
        <v>0.1</v>
      </c>
      <c r="N14" s="212">
        <f t="shared" si="2"/>
        <v>0.1</v>
      </c>
      <c r="O14" s="212">
        <f t="shared" si="2"/>
        <v>0.05</v>
      </c>
      <c r="P14" s="212">
        <f t="shared" si="2"/>
        <v>0.03</v>
      </c>
    </row>
    <row r="15" spans="1:22" s="195" customFormat="1" ht="24" customHeight="1">
      <c r="A15" s="206"/>
      <c r="B15" s="207"/>
      <c r="C15" s="208"/>
      <c r="D15" s="209"/>
      <c r="E15" s="210">
        <f>SUM(E17,E33)</f>
        <v>380382.8</v>
      </c>
      <c r="F15" s="210">
        <f t="shared" ref="F15:J15" si="3">SUM(F17,F33)</f>
        <v>608612.48</v>
      </c>
      <c r="G15" s="210">
        <f t="shared" si="3"/>
        <v>772338.4</v>
      </c>
      <c r="H15" s="210">
        <f t="shared" si="3"/>
        <v>772338.4</v>
      </c>
      <c r="I15" s="210">
        <f t="shared" si="3"/>
        <v>760765.6</v>
      </c>
      <c r="J15" s="210">
        <f t="shared" si="3"/>
        <v>760765.6</v>
      </c>
      <c r="K15" s="210">
        <f>SUM(K17,K33)</f>
        <v>760765.6</v>
      </c>
      <c r="L15" s="210">
        <f t="shared" ref="L15:P15" si="4">SUM(L17,L33)</f>
        <v>772338.4</v>
      </c>
      <c r="M15" s="210">
        <f t="shared" si="4"/>
        <v>772338.4</v>
      </c>
      <c r="N15" s="210">
        <f t="shared" si="4"/>
        <v>760765.6</v>
      </c>
      <c r="O15" s="210">
        <f t="shared" si="4"/>
        <v>380382.8</v>
      </c>
      <c r="P15" s="210">
        <f t="shared" si="4"/>
        <v>245942.32</v>
      </c>
      <c r="Q15" s="211">
        <f>SUM(E15:G15)</f>
        <v>1761333.68</v>
      </c>
      <c r="R15" s="195" t="e">
        <f>#REF!=Q15</f>
        <v>#REF!</v>
      </c>
      <c r="V15" s="195">
        <f>90/8</f>
        <v>11.25</v>
      </c>
    </row>
    <row r="16" spans="1:22" s="195" customFormat="1" ht="24" customHeight="1">
      <c r="A16" s="200" t="s">
        <v>9</v>
      </c>
      <c r="B16" s="201" t="str">
        <f>[6]ORÇAMENTO!E15</f>
        <v>PAVIMENTAÇÃO :</v>
      </c>
      <c r="C16" s="202">
        <f>SUM(C18,C20,C22,C24,C26,C28,C30)</f>
        <v>7653947.2000000002</v>
      </c>
      <c r="D16" s="203">
        <f>SUM(C16/$C$39)</f>
        <v>0.98770000000000002</v>
      </c>
      <c r="E16" s="212">
        <f>E17/$C$39</f>
        <v>0.05</v>
      </c>
      <c r="F16" s="212">
        <f t="shared" ref="F16:P16" si="5">F17/$C$39</f>
        <v>0.08</v>
      </c>
      <c r="G16" s="212">
        <f t="shared" si="5"/>
        <v>0.1</v>
      </c>
      <c r="H16" s="212">
        <f t="shared" si="5"/>
        <v>0.1</v>
      </c>
      <c r="I16" s="212">
        <f t="shared" si="5"/>
        <v>0.1</v>
      </c>
      <c r="J16" s="212">
        <f t="shared" si="5"/>
        <v>0.1</v>
      </c>
      <c r="K16" s="212">
        <f t="shared" si="5"/>
        <v>0.1</v>
      </c>
      <c r="L16" s="212">
        <f t="shared" si="5"/>
        <v>0.1</v>
      </c>
      <c r="M16" s="212">
        <f t="shared" si="5"/>
        <v>0.1</v>
      </c>
      <c r="N16" s="212">
        <f t="shared" si="5"/>
        <v>0.1</v>
      </c>
      <c r="O16" s="212">
        <f t="shared" si="5"/>
        <v>0.05</v>
      </c>
      <c r="P16" s="212">
        <f t="shared" si="5"/>
        <v>0.02</v>
      </c>
    </row>
    <row r="17" spans="1:18" s="195" customFormat="1" ht="24" customHeight="1">
      <c r="A17" s="206"/>
      <c r="B17" s="207"/>
      <c r="C17" s="208"/>
      <c r="D17" s="209"/>
      <c r="E17" s="210">
        <f>SUM(E19,E21,E23,E25,E27,E29,E31)</f>
        <v>380382.8</v>
      </c>
      <c r="F17" s="210">
        <f t="shared" ref="F17:J17" si="6">SUM(F19,F21,F23,F25,F27,F29,F31)</f>
        <v>608612.48</v>
      </c>
      <c r="G17" s="210">
        <f t="shared" si="6"/>
        <v>772338.4</v>
      </c>
      <c r="H17" s="210">
        <f t="shared" si="6"/>
        <v>772338.4</v>
      </c>
      <c r="I17" s="210">
        <f t="shared" si="6"/>
        <v>760765.6</v>
      </c>
      <c r="J17" s="210">
        <f t="shared" si="6"/>
        <v>760765.6</v>
      </c>
      <c r="K17" s="210">
        <f>SUM(K19,K21,K23,K25,K27,K29,K31)</f>
        <v>760765.6</v>
      </c>
      <c r="L17" s="210">
        <f t="shared" ref="L17:P17" si="7">SUM(L19,L21,L23,L25,L27,L29,L31)</f>
        <v>772338.4</v>
      </c>
      <c r="M17" s="210">
        <f t="shared" si="7"/>
        <v>772338.4</v>
      </c>
      <c r="N17" s="210">
        <f t="shared" si="7"/>
        <v>760765.6</v>
      </c>
      <c r="O17" s="210">
        <f t="shared" si="7"/>
        <v>380382.8</v>
      </c>
      <c r="P17" s="210">
        <f t="shared" si="7"/>
        <v>152153.12</v>
      </c>
      <c r="Q17" s="211">
        <f>SUM(E17:G17)</f>
        <v>1761333.68</v>
      </c>
      <c r="R17" s="195" t="b">
        <f>C16=Q17</f>
        <v>0</v>
      </c>
    </row>
    <row r="18" spans="1:18" s="195" customFormat="1" ht="37.200000000000003" customHeight="1">
      <c r="A18" s="200" t="s">
        <v>60</v>
      </c>
      <c r="B18" s="230" t="str">
        <f>ORÇAMENTO!D17</f>
        <v>VARREDURA DA SUPERFÍCIE PARA EXECUÇÃO DE REVESTIMENTO ASFÁLTICO</v>
      </c>
      <c r="C18" s="202">
        <f>ORÇAMENTO!I17</f>
        <v>5600</v>
      </c>
      <c r="D18" s="203">
        <f>SUM(C18/$C$39)</f>
        <v>6.9999999999999999E-4</v>
      </c>
      <c r="E18" s="212">
        <v>0.05</v>
      </c>
      <c r="F18" s="213">
        <v>0.08</v>
      </c>
      <c r="G18" s="212">
        <v>0.1</v>
      </c>
      <c r="H18" s="212">
        <v>0.1</v>
      </c>
      <c r="I18" s="212">
        <v>0.1</v>
      </c>
      <c r="J18" s="212">
        <v>0.1</v>
      </c>
      <c r="K18" s="212">
        <v>0.1</v>
      </c>
      <c r="L18" s="212">
        <v>0.1</v>
      </c>
      <c r="M18" s="212">
        <v>0.1</v>
      </c>
      <c r="N18" s="212">
        <v>0.1</v>
      </c>
      <c r="O18" s="213">
        <v>0.05</v>
      </c>
      <c r="P18" s="212">
        <v>0.02</v>
      </c>
    </row>
    <row r="19" spans="1:18" s="195" customFormat="1" ht="24" customHeight="1">
      <c r="A19" s="206"/>
      <c r="B19" s="207"/>
      <c r="C19" s="208"/>
      <c r="D19" s="209"/>
      <c r="E19" s="210">
        <f t="shared" ref="E19:J37" si="8">$C18*E18</f>
        <v>280</v>
      </c>
      <c r="F19" s="210">
        <f t="shared" si="8"/>
        <v>448</v>
      </c>
      <c r="G19" s="210">
        <f t="shared" si="8"/>
        <v>560</v>
      </c>
      <c r="H19" s="210">
        <f t="shared" si="8"/>
        <v>560</v>
      </c>
      <c r="I19" s="210">
        <f t="shared" si="8"/>
        <v>560</v>
      </c>
      <c r="J19" s="210">
        <f t="shared" si="8"/>
        <v>560</v>
      </c>
      <c r="K19" s="210">
        <f t="shared" ref="K19:P19" si="9">$C18*K18</f>
        <v>560</v>
      </c>
      <c r="L19" s="210">
        <f t="shared" si="9"/>
        <v>560</v>
      </c>
      <c r="M19" s="210">
        <f t="shared" si="9"/>
        <v>560</v>
      </c>
      <c r="N19" s="210">
        <f t="shared" si="9"/>
        <v>560</v>
      </c>
      <c r="O19" s="210">
        <f t="shared" si="9"/>
        <v>280</v>
      </c>
      <c r="P19" s="210">
        <f t="shared" si="9"/>
        <v>112</v>
      </c>
      <c r="Q19" s="211">
        <f>SUM(E19:G19)</f>
        <v>1288</v>
      </c>
      <c r="R19" s="195" t="b">
        <f>C18=Q19</f>
        <v>0</v>
      </c>
    </row>
    <row r="20" spans="1:18" s="195" customFormat="1" ht="26.4" customHeight="1">
      <c r="A20" s="200" t="s">
        <v>61</v>
      </c>
      <c r="B20" s="230" t="str">
        <f>ORÇAMENTO!D18</f>
        <v xml:space="preserve">EXECUÇÃO DE PINTURA DE LIGAÇÃO COM EMULSÃO ASFÁLTICA RR-2C. AF_11/2019 </v>
      </c>
      <c r="C20" s="202">
        <f>ORÇAMENTO!I18</f>
        <v>253600</v>
      </c>
      <c r="D20" s="203">
        <f>SUM(C20/$C$39)</f>
        <v>3.27E-2</v>
      </c>
      <c r="E20" s="212">
        <v>0.05</v>
      </c>
      <c r="F20" s="213">
        <v>0.08</v>
      </c>
      <c r="G20" s="212">
        <v>0.1</v>
      </c>
      <c r="H20" s="212">
        <v>0.1</v>
      </c>
      <c r="I20" s="212">
        <v>0.1</v>
      </c>
      <c r="J20" s="212">
        <v>0.1</v>
      </c>
      <c r="K20" s="212">
        <v>0.1</v>
      </c>
      <c r="L20" s="212">
        <v>0.1</v>
      </c>
      <c r="M20" s="212">
        <v>0.1</v>
      </c>
      <c r="N20" s="212">
        <v>0.1</v>
      </c>
      <c r="O20" s="213">
        <v>0.05</v>
      </c>
      <c r="P20" s="212">
        <v>0.02</v>
      </c>
    </row>
    <row r="21" spans="1:18" s="195" customFormat="1" ht="24" customHeight="1">
      <c r="A21" s="206"/>
      <c r="B21" s="207"/>
      <c r="C21" s="208"/>
      <c r="D21" s="209"/>
      <c r="E21" s="210">
        <f t="shared" si="8"/>
        <v>12680</v>
      </c>
      <c r="F21" s="210">
        <f t="shared" si="8"/>
        <v>20288</v>
      </c>
      <c r="G21" s="210">
        <f t="shared" si="8"/>
        <v>25360</v>
      </c>
      <c r="H21" s="210">
        <f t="shared" si="8"/>
        <v>25360</v>
      </c>
      <c r="I21" s="210">
        <f t="shared" si="8"/>
        <v>25360</v>
      </c>
      <c r="J21" s="210">
        <f t="shared" si="8"/>
        <v>25360</v>
      </c>
      <c r="K21" s="210">
        <f t="shared" ref="K21:P21" si="10">$C20*K20</f>
        <v>25360</v>
      </c>
      <c r="L21" s="210">
        <f t="shared" si="10"/>
        <v>25360</v>
      </c>
      <c r="M21" s="210">
        <f t="shared" si="10"/>
        <v>25360</v>
      </c>
      <c r="N21" s="210">
        <f t="shared" si="10"/>
        <v>25360</v>
      </c>
      <c r="O21" s="210">
        <f t="shared" si="10"/>
        <v>12680</v>
      </c>
      <c r="P21" s="210">
        <f t="shared" si="10"/>
        <v>5072</v>
      </c>
      <c r="Q21" s="211">
        <f>SUM(E21:G21)</f>
        <v>58328</v>
      </c>
      <c r="R21" s="195" t="b">
        <f>C20=Q21</f>
        <v>0</v>
      </c>
    </row>
    <row r="22" spans="1:18" s="195" customFormat="1" ht="48.6" customHeight="1">
      <c r="A22" s="200" t="s">
        <v>62</v>
      </c>
      <c r="B22" s="230" t="str">
        <f>ORÇAMENTO!D19</f>
        <v>EXECUÇÃO DE PAVIMENTO COM APLICAÇÃO DE CONCRETO ASFÁLTICO, CAMADA DE ROLAMENTO - EXCLUSIVE CARGA E TRANSPORTE. AF_11/2019.</v>
      </c>
      <c r="C22" s="202">
        <f>ORÇAMENTO!I19</f>
        <v>7000280</v>
      </c>
      <c r="D22" s="203">
        <f>SUM(C22/$C$39)</f>
        <v>0.90339999999999998</v>
      </c>
      <c r="E22" s="212">
        <v>0.05</v>
      </c>
      <c r="F22" s="213">
        <v>0.08</v>
      </c>
      <c r="G22" s="212">
        <v>0.1</v>
      </c>
      <c r="H22" s="212">
        <v>0.1</v>
      </c>
      <c r="I22" s="212">
        <v>0.1</v>
      </c>
      <c r="J22" s="212">
        <v>0.1</v>
      </c>
      <c r="K22" s="212">
        <v>0.1</v>
      </c>
      <c r="L22" s="212">
        <v>0.1</v>
      </c>
      <c r="M22" s="212">
        <v>0.1</v>
      </c>
      <c r="N22" s="212">
        <v>0.1</v>
      </c>
      <c r="O22" s="213">
        <v>0.05</v>
      </c>
      <c r="P22" s="212">
        <v>0.02</v>
      </c>
    </row>
    <row r="23" spans="1:18" s="195" customFormat="1" ht="24" customHeight="1">
      <c r="A23" s="206"/>
      <c r="B23" s="207"/>
      <c r="C23" s="208"/>
      <c r="D23" s="209"/>
      <c r="E23" s="210">
        <f>$C22*E22</f>
        <v>350014</v>
      </c>
      <c r="F23" s="210">
        <f t="shared" si="8"/>
        <v>560022.4</v>
      </c>
      <c r="G23" s="210">
        <f t="shared" si="8"/>
        <v>700028</v>
      </c>
      <c r="H23" s="210">
        <f t="shared" si="8"/>
        <v>700028</v>
      </c>
      <c r="I23" s="210">
        <f t="shared" si="8"/>
        <v>700028</v>
      </c>
      <c r="J23" s="210">
        <f t="shared" si="8"/>
        <v>700028</v>
      </c>
      <c r="K23" s="210">
        <f>$C22*K22</f>
        <v>700028</v>
      </c>
      <c r="L23" s="210">
        <f t="shared" ref="L23:P23" si="11">$C22*L22</f>
        <v>700028</v>
      </c>
      <c r="M23" s="210">
        <f t="shared" si="11"/>
        <v>700028</v>
      </c>
      <c r="N23" s="210">
        <f t="shared" si="11"/>
        <v>700028</v>
      </c>
      <c r="O23" s="210">
        <f t="shared" si="11"/>
        <v>350014</v>
      </c>
      <c r="P23" s="210">
        <f t="shared" si="11"/>
        <v>140005.6</v>
      </c>
      <c r="Q23" s="211">
        <f>SUM(E23:G23)</f>
        <v>1610064.4</v>
      </c>
      <c r="R23" s="195" t="b">
        <f>C22=Q23</f>
        <v>0</v>
      </c>
    </row>
    <row r="24" spans="1:18" s="195" customFormat="1" ht="44.4" customHeight="1">
      <c r="A24" s="200" t="str">
        <f>ORÇAMENTO!A20</f>
        <v>2.1.4</v>
      </c>
      <c r="B24" s="230" t="str">
        <f>ORÇAMENTO!D20</f>
        <v>TRANSPORTE COM CAMINHÃO BASCULANTE DE 14 M³, EM VIA URBANA PAVIMENTADA  DMT ATÉ 30 KM (UNIDADE: M3XKM). AF_07/2020</v>
      </c>
      <c r="C24" s="202">
        <f>ORÇAMENTO!I20</f>
        <v>327376</v>
      </c>
      <c r="D24" s="203">
        <f>SUM(C24/$C$39)</f>
        <v>4.2200000000000001E-2</v>
      </c>
      <c r="E24" s="212">
        <v>0.05</v>
      </c>
      <c r="F24" s="213">
        <v>0.08</v>
      </c>
      <c r="G24" s="212">
        <v>0.1</v>
      </c>
      <c r="H24" s="212">
        <v>0.1</v>
      </c>
      <c r="I24" s="212">
        <v>0.1</v>
      </c>
      <c r="J24" s="212">
        <v>0.1</v>
      </c>
      <c r="K24" s="212">
        <v>0.1</v>
      </c>
      <c r="L24" s="212">
        <v>0.1</v>
      </c>
      <c r="M24" s="212">
        <v>0.1</v>
      </c>
      <c r="N24" s="212">
        <v>0.1</v>
      </c>
      <c r="O24" s="213">
        <v>0.05</v>
      </c>
      <c r="P24" s="212">
        <v>0.02</v>
      </c>
    </row>
    <row r="25" spans="1:18" s="195" customFormat="1" ht="24" customHeight="1">
      <c r="A25" s="214"/>
      <c r="B25" s="215"/>
      <c r="C25" s="216"/>
      <c r="D25" s="217"/>
      <c r="E25" s="210">
        <f>$C24*E24</f>
        <v>16368.8</v>
      </c>
      <c r="F25" s="210">
        <f t="shared" si="8"/>
        <v>26190.080000000002</v>
      </c>
      <c r="G25" s="210">
        <f t="shared" si="8"/>
        <v>32737.599999999999</v>
      </c>
      <c r="H25" s="210">
        <f t="shared" si="8"/>
        <v>32737.599999999999</v>
      </c>
      <c r="I25" s="210">
        <f t="shared" si="8"/>
        <v>32737.599999999999</v>
      </c>
      <c r="J25" s="210">
        <f t="shared" si="8"/>
        <v>32737.599999999999</v>
      </c>
      <c r="K25" s="210">
        <f>$C24*K24</f>
        <v>32737.599999999999</v>
      </c>
      <c r="L25" s="210">
        <f t="shared" ref="L25:P25" si="12">$C24*L24</f>
        <v>32737.599999999999</v>
      </c>
      <c r="M25" s="210">
        <f t="shared" si="12"/>
        <v>32737.599999999999</v>
      </c>
      <c r="N25" s="210">
        <f t="shared" si="12"/>
        <v>32737.599999999999</v>
      </c>
      <c r="O25" s="210">
        <f t="shared" si="12"/>
        <v>16368.8</v>
      </c>
      <c r="P25" s="210">
        <f t="shared" si="12"/>
        <v>6547.52</v>
      </c>
    </row>
    <row r="26" spans="1:18" s="195" customFormat="1" ht="43.8" customHeight="1">
      <c r="A26" s="200" t="str">
        <f>ORÇAMENTO!A21</f>
        <v>2.1.5</v>
      </c>
      <c r="B26" s="231" t="str">
        <f>ORÇAMENTO!D21</f>
        <v xml:space="preserve">  TRANSPORTE COM CAMINHÃO BASCULANTE DE 14 M³, EM VIA URBANA PAVIMENTADA, ADICIONAL PARA DMT EXCEDENTE A 30 KM 
</v>
      </c>
      <c r="C26" s="202">
        <f>ORÇAMENTO!I21</f>
        <v>20800</v>
      </c>
      <c r="D26" s="203">
        <f>SUM(C26/$C$39)</f>
        <v>2.7000000000000001E-3</v>
      </c>
      <c r="E26" s="212">
        <v>0.05</v>
      </c>
      <c r="F26" s="213">
        <v>0.08</v>
      </c>
      <c r="G26" s="212">
        <v>0.1</v>
      </c>
      <c r="H26" s="212">
        <v>0.1</v>
      </c>
      <c r="I26" s="212">
        <v>0.1</v>
      </c>
      <c r="J26" s="212">
        <v>0.1</v>
      </c>
      <c r="K26" s="212">
        <v>0.1</v>
      </c>
      <c r="L26" s="212">
        <v>0.1</v>
      </c>
      <c r="M26" s="212">
        <v>0.1</v>
      </c>
      <c r="N26" s="212">
        <v>0.1</v>
      </c>
      <c r="O26" s="213">
        <v>0.05</v>
      </c>
      <c r="P26" s="212">
        <v>0.02</v>
      </c>
    </row>
    <row r="27" spans="1:18" s="195" customFormat="1" ht="24" customHeight="1">
      <c r="A27" s="206"/>
      <c r="B27" s="207"/>
      <c r="C27" s="208"/>
      <c r="D27" s="209"/>
      <c r="E27" s="210">
        <f>$C26*E26</f>
        <v>1040</v>
      </c>
      <c r="F27" s="210">
        <f t="shared" si="8"/>
        <v>1664</v>
      </c>
      <c r="G27" s="210">
        <f t="shared" si="8"/>
        <v>2080</v>
      </c>
      <c r="H27" s="210">
        <f t="shared" si="8"/>
        <v>2080</v>
      </c>
      <c r="I27" s="210">
        <f t="shared" si="8"/>
        <v>2080</v>
      </c>
      <c r="J27" s="210">
        <f t="shared" si="8"/>
        <v>2080</v>
      </c>
      <c r="K27" s="210">
        <f>$C26*K26</f>
        <v>2080</v>
      </c>
      <c r="L27" s="210">
        <f t="shared" ref="L27:P27" si="13">$C26*L26</f>
        <v>2080</v>
      </c>
      <c r="M27" s="210">
        <f t="shared" si="13"/>
        <v>2080</v>
      </c>
      <c r="N27" s="210">
        <f t="shared" si="13"/>
        <v>2080</v>
      </c>
      <c r="O27" s="210">
        <f t="shared" si="13"/>
        <v>1040</v>
      </c>
      <c r="P27" s="210">
        <f t="shared" si="13"/>
        <v>416</v>
      </c>
      <c r="Q27" s="211">
        <f>SUM(E27:G27)</f>
        <v>4784</v>
      </c>
      <c r="R27" s="195" t="b">
        <f>C26=Q27</f>
        <v>0</v>
      </c>
    </row>
    <row r="28" spans="1:18" s="195" customFormat="1" ht="24" customHeight="1">
      <c r="A28" s="200" t="str">
        <f>ORÇAMENTO!A22</f>
        <v>2.1.6</v>
      </c>
      <c r="B28" s="230" t="str">
        <f>ORÇAMENTO!D22</f>
        <v>FRESAGEM CONTÍNUA DE REVESTIMENTO ASFÁLTICO</v>
      </c>
      <c r="C28" s="202">
        <f>ORÇAMENTO!I22</f>
        <v>40992</v>
      </c>
      <c r="D28" s="203">
        <f>SUM(C28/$C$39)</f>
        <v>5.3E-3</v>
      </c>
      <c r="E28" s="212"/>
      <c r="F28" s="213"/>
      <c r="G28" s="212">
        <v>0.25</v>
      </c>
      <c r="H28" s="212">
        <v>0.25</v>
      </c>
      <c r="I28" s="213"/>
      <c r="J28" s="212"/>
      <c r="K28" s="212"/>
      <c r="L28" s="212">
        <v>0.25</v>
      </c>
      <c r="M28" s="212">
        <v>0.25</v>
      </c>
      <c r="N28" s="212"/>
      <c r="O28" s="213"/>
      <c r="P28" s="212"/>
    </row>
    <row r="29" spans="1:18" s="195" customFormat="1" ht="24" customHeight="1">
      <c r="A29" s="206"/>
      <c r="B29" s="207"/>
      <c r="C29" s="208"/>
      <c r="D29" s="209"/>
      <c r="E29" s="210">
        <f>$C28*E28</f>
        <v>0</v>
      </c>
      <c r="F29" s="210">
        <f t="shared" si="8"/>
        <v>0</v>
      </c>
      <c r="G29" s="210">
        <f t="shared" si="8"/>
        <v>10248</v>
      </c>
      <c r="H29" s="210">
        <f t="shared" si="8"/>
        <v>10248</v>
      </c>
      <c r="I29" s="210">
        <f t="shared" si="8"/>
        <v>0</v>
      </c>
      <c r="J29" s="210">
        <f t="shared" si="8"/>
        <v>0</v>
      </c>
      <c r="K29" s="210">
        <f>$C28*K28</f>
        <v>0</v>
      </c>
      <c r="L29" s="210">
        <f t="shared" ref="L29:P29" si="14">$C28*L28</f>
        <v>10248</v>
      </c>
      <c r="M29" s="210">
        <f t="shared" si="14"/>
        <v>10248</v>
      </c>
      <c r="N29" s="210">
        <f t="shared" si="14"/>
        <v>0</v>
      </c>
      <c r="O29" s="210">
        <f t="shared" si="14"/>
        <v>0</v>
      </c>
      <c r="P29" s="210">
        <f t="shared" si="14"/>
        <v>0</v>
      </c>
      <c r="Q29" s="211">
        <f>SUM(E29:G29)</f>
        <v>10248</v>
      </c>
      <c r="R29" s="195" t="b">
        <f>C28=Q29</f>
        <v>0</v>
      </c>
    </row>
    <row r="30" spans="1:18" s="195" customFormat="1" ht="24" customHeight="1">
      <c r="A30" s="200" t="str">
        <f>ORÇAMENTO!A23</f>
        <v>2.1.7</v>
      </c>
      <c r="B30" s="230" t="str">
        <f>ORÇAMENTO!D23</f>
        <v xml:space="preserve">CARGA, MANOBRA E DESCARGA DE FRESAGEM CONTÍNUA SOLTA EM CAMINHÃO BASCULANTE DE 10 M³ - CARGA COM FRESADORA E DESCARGA LIVRE </v>
      </c>
      <c r="C30" s="202">
        <f>ORÇAMENTO!I23</f>
        <v>5299.2</v>
      </c>
      <c r="D30" s="203">
        <f>SUM(C30/$C$39)</f>
        <v>6.9999999999999999E-4</v>
      </c>
      <c r="E30" s="212"/>
      <c r="F30" s="213"/>
      <c r="G30" s="212">
        <v>0.25</v>
      </c>
      <c r="H30" s="212">
        <v>0.25</v>
      </c>
      <c r="I30" s="213"/>
      <c r="J30" s="212"/>
      <c r="K30" s="212"/>
      <c r="L30" s="212">
        <v>0.25</v>
      </c>
      <c r="M30" s="212">
        <v>0.25</v>
      </c>
      <c r="N30" s="212"/>
      <c r="O30" s="213"/>
      <c r="P30" s="212"/>
    </row>
    <row r="31" spans="1:18" s="195" customFormat="1" ht="24" customHeight="1">
      <c r="A31" s="214"/>
      <c r="B31" s="215"/>
      <c r="C31" s="216"/>
      <c r="D31" s="217"/>
      <c r="E31" s="210">
        <f>$C30*E30</f>
        <v>0</v>
      </c>
      <c r="F31" s="210">
        <f t="shared" si="8"/>
        <v>0</v>
      </c>
      <c r="G31" s="210">
        <f t="shared" si="8"/>
        <v>1324.8</v>
      </c>
      <c r="H31" s="210">
        <f t="shared" si="8"/>
        <v>1324.8</v>
      </c>
      <c r="I31" s="210">
        <f t="shared" si="8"/>
        <v>0</v>
      </c>
      <c r="J31" s="210">
        <f t="shared" si="8"/>
        <v>0</v>
      </c>
      <c r="K31" s="210">
        <f>$C30*K30</f>
        <v>0</v>
      </c>
      <c r="L31" s="210">
        <f t="shared" ref="L31:P31" si="15">$C30*L30</f>
        <v>1324.8</v>
      </c>
      <c r="M31" s="210">
        <f t="shared" si="15"/>
        <v>1324.8</v>
      </c>
      <c r="N31" s="210">
        <f t="shared" si="15"/>
        <v>0</v>
      </c>
      <c r="O31" s="210">
        <f t="shared" si="15"/>
        <v>0</v>
      </c>
      <c r="P31" s="210">
        <f t="shared" si="15"/>
        <v>0</v>
      </c>
    </row>
    <row r="32" spans="1:18" s="195" customFormat="1" ht="24" customHeight="1">
      <c r="A32" s="200" t="s">
        <v>64</v>
      </c>
      <c r="B32" s="201" t="str">
        <f>ORÇAMENTO!D24</f>
        <v>SINALIZAÇÃO:</v>
      </c>
      <c r="C32" s="232">
        <f>SUM(C34,C36)</f>
        <v>93789.2</v>
      </c>
      <c r="D32" s="203">
        <f>SUM(C32/$C$39)</f>
        <v>1.21E-2</v>
      </c>
      <c r="E32" s="212"/>
      <c r="F32" s="212"/>
      <c r="G32" s="212"/>
      <c r="H32" s="212"/>
      <c r="I32" s="212"/>
      <c r="J32" s="212"/>
      <c r="K32" s="212"/>
      <c r="L32" s="212"/>
      <c r="M32" s="212"/>
      <c r="N32" s="212"/>
      <c r="O32" s="212"/>
      <c r="P32" s="212"/>
    </row>
    <row r="33" spans="1:18" s="195" customFormat="1" ht="24" customHeight="1">
      <c r="A33" s="206"/>
      <c r="B33" s="207"/>
      <c r="C33" s="208"/>
      <c r="D33" s="209"/>
      <c r="E33" s="210">
        <f>SUM(E35,E37)</f>
        <v>0</v>
      </c>
      <c r="F33" s="210">
        <f t="shared" ref="F33:J33" si="16">SUM(F35,F37)</f>
        <v>0</v>
      </c>
      <c r="G33" s="210">
        <f t="shared" si="16"/>
        <v>0</v>
      </c>
      <c r="H33" s="210">
        <f t="shared" si="16"/>
        <v>0</v>
      </c>
      <c r="I33" s="210">
        <f t="shared" si="16"/>
        <v>0</v>
      </c>
      <c r="J33" s="210">
        <f t="shared" si="16"/>
        <v>0</v>
      </c>
      <c r="K33" s="210">
        <f>SUM(K35,K37)</f>
        <v>0</v>
      </c>
      <c r="L33" s="210">
        <f t="shared" ref="L33:P33" si="17">SUM(L35,L37)</f>
        <v>0</v>
      </c>
      <c r="M33" s="210">
        <f t="shared" si="17"/>
        <v>0</v>
      </c>
      <c r="N33" s="210">
        <f t="shared" si="17"/>
        <v>0</v>
      </c>
      <c r="O33" s="210">
        <f t="shared" si="17"/>
        <v>0</v>
      </c>
      <c r="P33" s="210">
        <f t="shared" si="17"/>
        <v>93789.2</v>
      </c>
      <c r="Q33" s="211">
        <f>SUM(E33:G33)</f>
        <v>0</v>
      </c>
      <c r="R33" s="195" t="b">
        <f>C32=Q33</f>
        <v>0</v>
      </c>
    </row>
    <row r="34" spans="1:18" s="195" customFormat="1" ht="30" customHeight="1">
      <c r="A34" s="200" t="str">
        <f>ORÇAMENTO!A25</f>
        <v>2.2.1</v>
      </c>
      <c r="B34" s="230" t="str">
        <f>ORÇAMENTO!D25</f>
        <v>PLACA DE AÇO ESMALTADA PARA IDENTIFICAÇÃO DE RUA, *45 CM X 20 CM*</v>
      </c>
      <c r="C34" s="202">
        <f>ORÇAMENTO!I25</f>
        <v>6285.2</v>
      </c>
      <c r="D34" s="203">
        <f>SUM(C34/$C$39)</f>
        <v>8.0000000000000004E-4</v>
      </c>
      <c r="E34" s="212"/>
      <c r="F34" s="213"/>
      <c r="G34" s="212"/>
      <c r="H34" s="212"/>
      <c r="I34" s="213"/>
      <c r="J34" s="212"/>
      <c r="K34" s="212"/>
      <c r="L34" s="213"/>
      <c r="M34" s="212"/>
      <c r="N34" s="212"/>
      <c r="O34" s="213"/>
      <c r="P34" s="212">
        <v>1</v>
      </c>
    </row>
    <row r="35" spans="1:18" s="195" customFormat="1" ht="24" customHeight="1">
      <c r="A35" s="206"/>
      <c r="B35" s="207"/>
      <c r="C35" s="208"/>
      <c r="D35" s="209"/>
      <c r="E35" s="210">
        <f>$C34*E34</f>
        <v>0</v>
      </c>
      <c r="F35" s="210">
        <f t="shared" si="8"/>
        <v>0</v>
      </c>
      <c r="G35" s="210">
        <f t="shared" si="8"/>
        <v>0</v>
      </c>
      <c r="H35" s="210">
        <f t="shared" si="8"/>
        <v>0</v>
      </c>
      <c r="I35" s="210">
        <f t="shared" si="8"/>
        <v>0</v>
      </c>
      <c r="J35" s="210">
        <f t="shared" si="8"/>
        <v>0</v>
      </c>
      <c r="K35" s="210">
        <f>$C34*K34</f>
        <v>0</v>
      </c>
      <c r="L35" s="210">
        <f t="shared" ref="L35:P35" si="18">$C34*L34</f>
        <v>0</v>
      </c>
      <c r="M35" s="210">
        <f t="shared" si="18"/>
        <v>0</v>
      </c>
      <c r="N35" s="210">
        <f t="shared" si="18"/>
        <v>0</v>
      </c>
      <c r="O35" s="210">
        <f t="shared" si="18"/>
        <v>0</v>
      </c>
      <c r="P35" s="210">
        <f t="shared" si="18"/>
        <v>6285.2</v>
      </c>
      <c r="Q35" s="211">
        <f>SUM(E35:G35)</f>
        <v>0</v>
      </c>
      <c r="R35" s="195" t="b">
        <f>C34=Q35</f>
        <v>0</v>
      </c>
    </row>
    <row r="36" spans="1:18" s="195" customFormat="1" ht="28.2" customHeight="1">
      <c r="A36" s="200" t="str">
        <f>ORÇAMENTO!A26</f>
        <v>2.2.2</v>
      </c>
      <c r="B36" s="230" t="str">
        <f>ORÇAMENTO!D26</f>
        <v>PINTURA DE FAIXA - TERMOPLÁSTICO POR ASPERSÃO - ESPESSURA DE 1,5 MM</v>
      </c>
      <c r="C36" s="202">
        <f>ORÇAMENTO!I26</f>
        <v>87504</v>
      </c>
      <c r="D36" s="203">
        <f>SUM(C36/$C$39)</f>
        <v>1.1299999999999999E-2</v>
      </c>
      <c r="E36" s="212"/>
      <c r="F36" s="213"/>
      <c r="G36" s="212"/>
      <c r="H36" s="212"/>
      <c r="I36" s="213"/>
      <c r="J36" s="212"/>
      <c r="K36" s="212"/>
      <c r="L36" s="213"/>
      <c r="M36" s="212"/>
      <c r="N36" s="212"/>
      <c r="O36" s="213"/>
      <c r="P36" s="212">
        <v>1</v>
      </c>
    </row>
    <row r="37" spans="1:18" s="195" customFormat="1" ht="24" customHeight="1">
      <c r="A37" s="214"/>
      <c r="B37" s="215"/>
      <c r="C37" s="216"/>
      <c r="D37" s="217"/>
      <c r="E37" s="210">
        <f>$C36*E36</f>
        <v>0</v>
      </c>
      <c r="F37" s="210">
        <f t="shared" si="8"/>
        <v>0</v>
      </c>
      <c r="G37" s="210">
        <f t="shared" si="8"/>
        <v>0</v>
      </c>
      <c r="H37" s="210">
        <f t="shared" si="8"/>
        <v>0</v>
      </c>
      <c r="I37" s="210">
        <f t="shared" si="8"/>
        <v>0</v>
      </c>
      <c r="J37" s="210">
        <f t="shared" si="8"/>
        <v>0</v>
      </c>
      <c r="K37" s="210">
        <f>$C36*K36</f>
        <v>0</v>
      </c>
      <c r="L37" s="210">
        <f t="shared" ref="L37:P37" si="19">$C36*L36</f>
        <v>0</v>
      </c>
      <c r="M37" s="210">
        <f t="shared" si="19"/>
        <v>0</v>
      </c>
      <c r="N37" s="210">
        <f t="shared" si="19"/>
        <v>0</v>
      </c>
      <c r="O37" s="210">
        <f t="shared" si="19"/>
        <v>0</v>
      </c>
      <c r="P37" s="210">
        <f t="shared" si="19"/>
        <v>87504</v>
      </c>
    </row>
    <row r="38" spans="1:18" s="195" customFormat="1" ht="24" customHeight="1" thickBot="1">
      <c r="A38" s="206"/>
      <c r="B38" s="218"/>
      <c r="C38" s="208"/>
      <c r="D38" s="209"/>
      <c r="E38" s="210"/>
      <c r="F38" s="210"/>
      <c r="G38" s="210"/>
      <c r="H38" s="210"/>
      <c r="I38" s="210"/>
      <c r="J38" s="210"/>
      <c r="K38" s="210"/>
      <c r="L38" s="210"/>
      <c r="M38" s="210"/>
      <c r="N38" s="210"/>
      <c r="O38" s="210"/>
      <c r="P38" s="210"/>
      <c r="Q38" s="211">
        <f>SUM(E38:G38)</f>
        <v>0</v>
      </c>
      <c r="R38" s="195" t="e">
        <f>#REF!=Q38</f>
        <v>#REF!</v>
      </c>
    </row>
    <row r="39" spans="1:18" s="195" customFormat="1" ht="24" customHeight="1" thickBot="1">
      <c r="A39" s="255" t="s">
        <v>113</v>
      </c>
      <c r="B39" s="256"/>
      <c r="C39" s="219">
        <f>SUM(C12,C14,)</f>
        <v>7749107.7400000002</v>
      </c>
      <c r="D39" s="220">
        <f>SUM(D12,D14,)</f>
        <v>1</v>
      </c>
      <c r="E39" s="221"/>
      <c r="F39" s="222"/>
      <c r="G39" s="222"/>
      <c r="H39" s="221"/>
      <c r="I39" s="222"/>
      <c r="J39" s="222"/>
      <c r="K39" s="221"/>
      <c r="L39" s="222"/>
      <c r="M39" s="222"/>
      <c r="N39" s="221"/>
      <c r="O39" s="222"/>
      <c r="P39" s="222"/>
    </row>
    <row r="40" spans="1:18" s="195" customFormat="1" ht="24" customHeight="1" thickBot="1">
      <c r="A40" s="223"/>
      <c r="C40" s="224"/>
    </row>
    <row r="41" spans="1:18" s="195" customFormat="1" ht="24" customHeight="1" thickBot="1">
      <c r="A41" s="255"/>
      <c r="B41" s="256"/>
      <c r="C41" s="269" t="s">
        <v>114</v>
      </c>
      <c r="D41" s="270"/>
      <c r="E41" s="225">
        <f>SUM(E13,E15,)</f>
        <v>381754.14</v>
      </c>
      <c r="F41" s="225">
        <f t="shared" ref="F41:P41" si="20">SUM(F13,F15,)</f>
        <v>608612.48</v>
      </c>
      <c r="G41" s="225">
        <f t="shared" si="20"/>
        <v>772338.4</v>
      </c>
      <c r="H41" s="225">
        <f t="shared" si="20"/>
        <v>772338.4</v>
      </c>
      <c r="I41" s="225">
        <f t="shared" si="20"/>
        <v>760765.6</v>
      </c>
      <c r="J41" s="225">
        <f t="shared" si="20"/>
        <v>760765.6</v>
      </c>
      <c r="K41" s="225">
        <f t="shared" si="20"/>
        <v>760765.6</v>
      </c>
      <c r="L41" s="225">
        <f t="shared" si="20"/>
        <v>772338.4</v>
      </c>
      <c r="M41" s="225">
        <f t="shared" si="20"/>
        <v>772338.4</v>
      </c>
      <c r="N41" s="225">
        <f t="shared" si="20"/>
        <v>760765.6</v>
      </c>
      <c r="O41" s="225">
        <f t="shared" si="20"/>
        <v>380382.8</v>
      </c>
      <c r="P41" s="225">
        <f t="shared" si="20"/>
        <v>245942.32</v>
      </c>
    </row>
    <row r="42" spans="1:18" s="227" customFormat="1" ht="24" customHeight="1" thickBot="1">
      <c r="A42" s="265"/>
      <c r="B42" s="266"/>
      <c r="C42" s="267" t="s">
        <v>115</v>
      </c>
      <c r="D42" s="268"/>
      <c r="E42" s="226">
        <f t="shared" ref="E42:J42" si="21">E41/$C$39</f>
        <v>4.9299999999999997E-2</v>
      </c>
      <c r="F42" s="226">
        <f t="shared" si="21"/>
        <v>7.85E-2</v>
      </c>
      <c r="G42" s="226">
        <f t="shared" si="21"/>
        <v>9.9699999999999997E-2</v>
      </c>
      <c r="H42" s="226">
        <f t="shared" si="21"/>
        <v>9.9699999999999997E-2</v>
      </c>
      <c r="I42" s="226">
        <f t="shared" si="21"/>
        <v>9.8199999999999996E-2</v>
      </c>
      <c r="J42" s="226">
        <f t="shared" si="21"/>
        <v>9.8199999999999996E-2</v>
      </c>
      <c r="K42" s="226">
        <f t="shared" ref="K42:P42" si="22">K41/$C$39</f>
        <v>9.8199999999999996E-2</v>
      </c>
      <c r="L42" s="226">
        <f t="shared" si="22"/>
        <v>9.9699999999999997E-2</v>
      </c>
      <c r="M42" s="226">
        <f t="shared" si="22"/>
        <v>9.9699999999999997E-2</v>
      </c>
      <c r="N42" s="226">
        <f t="shared" si="22"/>
        <v>9.8199999999999996E-2</v>
      </c>
      <c r="O42" s="226">
        <f t="shared" si="22"/>
        <v>4.9099999999999998E-2</v>
      </c>
      <c r="P42" s="226">
        <f t="shared" si="22"/>
        <v>3.1699999999999999E-2</v>
      </c>
    </row>
    <row r="43" spans="1:18" s="195" customFormat="1" ht="24" customHeight="1" thickBot="1">
      <c r="A43" s="255"/>
      <c r="B43" s="256"/>
      <c r="C43" s="269" t="s">
        <v>116</v>
      </c>
      <c r="D43" s="270"/>
      <c r="E43" s="225">
        <f>E41</f>
        <v>381754.14</v>
      </c>
      <c r="F43" s="225">
        <f>E43+F41</f>
        <v>990366.62</v>
      </c>
      <c r="G43" s="225">
        <f>F43+G41</f>
        <v>1762705.02</v>
      </c>
      <c r="H43" s="225">
        <f>G43+H41</f>
        <v>2535043.42</v>
      </c>
      <c r="I43" s="225">
        <f>H43+I41</f>
        <v>3295809.02</v>
      </c>
      <c r="J43" s="225">
        <f>I43+J41</f>
        <v>4056574.62</v>
      </c>
      <c r="K43" s="225">
        <f t="shared" ref="K43:P43" si="23">J43+K41</f>
        <v>4817340.22</v>
      </c>
      <c r="L43" s="225">
        <f t="shared" si="23"/>
        <v>5589678.6200000001</v>
      </c>
      <c r="M43" s="225">
        <f t="shared" si="23"/>
        <v>6362017.0199999996</v>
      </c>
      <c r="N43" s="225">
        <f t="shared" si="23"/>
        <v>7122782.6200000001</v>
      </c>
      <c r="O43" s="225">
        <f t="shared" si="23"/>
        <v>7503165.4199999999</v>
      </c>
      <c r="P43" s="225">
        <f t="shared" si="23"/>
        <v>7749107.7400000002</v>
      </c>
    </row>
    <row r="44" spans="1:18" s="227" customFormat="1" ht="24" customHeight="1" thickBot="1">
      <c r="A44" s="265"/>
      <c r="B44" s="266"/>
      <c r="C44" s="267" t="s">
        <v>117</v>
      </c>
      <c r="D44" s="268"/>
      <c r="E44" s="226">
        <f t="shared" ref="E44:J44" si="24">E43/$C$39</f>
        <v>4.9299999999999997E-2</v>
      </c>
      <c r="F44" s="226">
        <f t="shared" si="24"/>
        <v>0.1278</v>
      </c>
      <c r="G44" s="226">
        <f t="shared" si="24"/>
        <v>0.22750000000000001</v>
      </c>
      <c r="H44" s="226">
        <f t="shared" si="24"/>
        <v>0.3271</v>
      </c>
      <c r="I44" s="226">
        <f t="shared" si="24"/>
        <v>0.42530000000000001</v>
      </c>
      <c r="J44" s="226">
        <f t="shared" si="24"/>
        <v>0.52349999999999997</v>
      </c>
      <c r="K44" s="226">
        <f t="shared" ref="K44:P44" si="25">K43/$C$39</f>
        <v>0.62170000000000003</v>
      </c>
      <c r="L44" s="226">
        <f t="shared" si="25"/>
        <v>0.72130000000000005</v>
      </c>
      <c r="M44" s="226">
        <f t="shared" si="25"/>
        <v>0.82099999999999995</v>
      </c>
      <c r="N44" s="226">
        <f t="shared" si="25"/>
        <v>0.91920000000000002</v>
      </c>
      <c r="O44" s="226">
        <f t="shared" si="25"/>
        <v>0.96830000000000005</v>
      </c>
      <c r="P44" s="226">
        <f t="shared" si="25"/>
        <v>1</v>
      </c>
    </row>
    <row r="45" spans="1:18" ht="14.4">
      <c r="C45" s="228"/>
    </row>
    <row r="46" spans="1:18" ht="14.4">
      <c r="C46" s="228"/>
    </row>
    <row r="47" spans="1:18">
      <c r="C47" s="229"/>
    </row>
  </sheetData>
  <mergeCells count="13">
    <mergeCell ref="A44:B44"/>
    <mergeCell ref="C44:D44"/>
    <mergeCell ref="A41:B41"/>
    <mergeCell ref="C41:D41"/>
    <mergeCell ref="A42:B42"/>
    <mergeCell ref="C42:D42"/>
    <mergeCell ref="A43:B43"/>
    <mergeCell ref="C43:D43"/>
    <mergeCell ref="A39:B39"/>
    <mergeCell ref="A7:G7"/>
    <mergeCell ref="A1:P4"/>
    <mergeCell ref="A5:P5"/>
    <mergeCell ref="A8:P8"/>
  </mergeCells>
  <phoneticPr fontId="11" type="noConversion"/>
  <pageMargins left="0.511811024" right="0.511811024" top="0.78740157499999996" bottom="0.78740157499999996" header="0.31496062000000002" footer="0.31496062000000002"/>
  <pageSetup paperSize="9" scale="26" fitToHeight="0" orientation="portrait" r:id="rId1"/>
  <colBreaks count="1" manualBreakCount="1">
    <brk id="16"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32"/>
  <sheetViews>
    <sheetView view="pageBreakPreview" zoomScale="85" zoomScaleNormal="100" zoomScaleSheetLayoutView="85" workbookViewId="0">
      <selection activeCell="D14" sqref="D14"/>
    </sheetView>
  </sheetViews>
  <sheetFormatPr defaultRowHeight="14.4"/>
  <cols>
    <col min="1" max="1" width="4.44140625" style="75" customWidth="1"/>
    <col min="2" max="3" width="11.88671875" style="75" customWidth="1"/>
    <col min="4" max="4" width="47.5546875" style="75" customWidth="1"/>
    <col min="5" max="5" width="13.33203125" style="75" customWidth="1"/>
    <col min="6" max="6" width="16.88671875" style="75" customWidth="1"/>
    <col min="7" max="7" width="13.33203125" style="75" customWidth="1"/>
    <col min="8" max="8" width="14.44140625" style="75" customWidth="1"/>
    <col min="9" max="9" width="21.33203125" style="75" customWidth="1"/>
    <col min="10" max="10" width="12.5546875" style="75" bestFit="1" customWidth="1"/>
    <col min="11" max="11" width="14.5546875" style="101" customWidth="1"/>
    <col min="12" max="12" width="9" style="75" bestFit="1" customWidth="1"/>
    <col min="13" max="13" width="9.109375" style="75"/>
    <col min="14" max="14" width="9.109375" style="76" customWidth="1"/>
    <col min="15" max="15" width="14.33203125" style="77" customWidth="1"/>
    <col min="16" max="16" width="12.33203125" style="76" customWidth="1"/>
    <col min="17" max="17" width="9.109375" style="76" customWidth="1"/>
    <col min="18" max="256" width="9.109375" style="75"/>
    <col min="257" max="257" width="4.44140625" style="75" customWidth="1"/>
    <col min="258" max="259" width="11.88671875" style="75" customWidth="1"/>
    <col min="260" max="260" width="47.5546875" style="75" customWidth="1"/>
    <col min="261" max="261" width="13.33203125" style="75" customWidth="1"/>
    <col min="262" max="262" width="16.88671875" style="75" customWidth="1"/>
    <col min="263" max="263" width="13.33203125" style="75" customWidth="1"/>
    <col min="264" max="264" width="14.44140625" style="75" customWidth="1"/>
    <col min="265" max="265" width="21.33203125" style="75" customWidth="1"/>
    <col min="266" max="266" width="12.5546875" style="75" bestFit="1" customWidth="1"/>
    <col min="267" max="267" width="14.5546875" style="75" customWidth="1"/>
    <col min="268" max="268" width="7.109375" style="75" customWidth="1"/>
    <col min="269" max="269" width="9.109375" style="75"/>
    <col min="270" max="270" width="9.109375" style="75" customWidth="1"/>
    <col min="271" max="271" width="14.33203125" style="75" customWidth="1"/>
    <col min="272" max="272" width="12.33203125" style="75" customWidth="1"/>
    <col min="273" max="273" width="9.109375" style="75" customWidth="1"/>
    <col min="274" max="512" width="9.109375" style="75"/>
    <col min="513" max="513" width="4.44140625" style="75" customWidth="1"/>
    <col min="514" max="515" width="11.88671875" style="75" customWidth="1"/>
    <col min="516" max="516" width="47.5546875" style="75" customWidth="1"/>
    <col min="517" max="517" width="13.33203125" style="75" customWidth="1"/>
    <col min="518" max="518" width="16.88671875" style="75" customWidth="1"/>
    <col min="519" max="519" width="13.33203125" style="75" customWidth="1"/>
    <col min="520" max="520" width="14.44140625" style="75" customWidth="1"/>
    <col min="521" max="521" width="21.33203125" style="75" customWidth="1"/>
    <col min="522" max="522" width="12.5546875" style="75" bestFit="1" customWidth="1"/>
    <col min="523" max="523" width="14.5546875" style="75" customWidth="1"/>
    <col min="524" max="524" width="7.109375" style="75" customWidth="1"/>
    <col min="525" max="525" width="9.109375" style="75"/>
    <col min="526" max="526" width="9.109375" style="75" customWidth="1"/>
    <col min="527" max="527" width="14.33203125" style="75" customWidth="1"/>
    <col min="528" max="528" width="12.33203125" style="75" customWidth="1"/>
    <col min="529" max="529" width="9.109375" style="75" customWidth="1"/>
    <col min="530" max="768" width="9.109375" style="75"/>
    <col min="769" max="769" width="4.44140625" style="75" customWidth="1"/>
    <col min="770" max="771" width="11.88671875" style="75" customWidth="1"/>
    <col min="772" max="772" width="47.5546875" style="75" customWidth="1"/>
    <col min="773" max="773" width="13.33203125" style="75" customWidth="1"/>
    <col min="774" max="774" width="16.88671875" style="75" customWidth="1"/>
    <col min="775" max="775" width="13.33203125" style="75" customWidth="1"/>
    <col min="776" max="776" width="14.44140625" style="75" customWidth="1"/>
    <col min="777" max="777" width="21.33203125" style="75" customWidth="1"/>
    <col min="778" max="778" width="12.5546875" style="75" bestFit="1" customWidth="1"/>
    <col min="779" max="779" width="14.5546875" style="75" customWidth="1"/>
    <col min="780" max="780" width="7.109375" style="75" customWidth="1"/>
    <col min="781" max="781" width="9.109375" style="75"/>
    <col min="782" max="782" width="9.109375" style="75" customWidth="1"/>
    <col min="783" max="783" width="14.33203125" style="75" customWidth="1"/>
    <col min="784" max="784" width="12.33203125" style="75" customWidth="1"/>
    <col min="785" max="785" width="9.109375" style="75" customWidth="1"/>
    <col min="786" max="1024" width="9.109375" style="75"/>
    <col min="1025" max="1025" width="4.44140625" style="75" customWidth="1"/>
    <col min="1026" max="1027" width="11.88671875" style="75" customWidth="1"/>
    <col min="1028" max="1028" width="47.5546875" style="75" customWidth="1"/>
    <col min="1029" max="1029" width="13.33203125" style="75" customWidth="1"/>
    <col min="1030" max="1030" width="16.88671875" style="75" customWidth="1"/>
    <col min="1031" max="1031" width="13.33203125" style="75" customWidth="1"/>
    <col min="1032" max="1032" width="14.44140625" style="75" customWidth="1"/>
    <col min="1033" max="1033" width="21.33203125" style="75" customWidth="1"/>
    <col min="1034" max="1034" width="12.5546875" style="75" bestFit="1" customWidth="1"/>
    <col min="1035" max="1035" width="14.5546875" style="75" customWidth="1"/>
    <col min="1036" max="1036" width="7.109375" style="75" customWidth="1"/>
    <col min="1037" max="1037" width="9.109375" style="75"/>
    <col min="1038" max="1038" width="9.109375" style="75" customWidth="1"/>
    <col min="1039" max="1039" width="14.33203125" style="75" customWidth="1"/>
    <col min="1040" max="1040" width="12.33203125" style="75" customWidth="1"/>
    <col min="1041" max="1041" width="9.109375" style="75" customWidth="1"/>
    <col min="1042" max="1280" width="9.109375" style="75"/>
    <col min="1281" max="1281" width="4.44140625" style="75" customWidth="1"/>
    <col min="1282" max="1283" width="11.88671875" style="75" customWidth="1"/>
    <col min="1284" max="1284" width="47.5546875" style="75" customWidth="1"/>
    <col min="1285" max="1285" width="13.33203125" style="75" customWidth="1"/>
    <col min="1286" max="1286" width="16.88671875" style="75" customWidth="1"/>
    <col min="1287" max="1287" width="13.33203125" style="75" customWidth="1"/>
    <col min="1288" max="1288" width="14.44140625" style="75" customWidth="1"/>
    <col min="1289" max="1289" width="21.33203125" style="75" customWidth="1"/>
    <col min="1290" max="1290" width="12.5546875" style="75" bestFit="1" customWidth="1"/>
    <col min="1291" max="1291" width="14.5546875" style="75" customWidth="1"/>
    <col min="1292" max="1292" width="7.109375" style="75" customWidth="1"/>
    <col min="1293" max="1293" width="9.109375" style="75"/>
    <col min="1294" max="1294" width="9.109375" style="75" customWidth="1"/>
    <col min="1295" max="1295" width="14.33203125" style="75" customWidth="1"/>
    <col min="1296" max="1296" width="12.33203125" style="75" customWidth="1"/>
    <col min="1297" max="1297" width="9.109375" style="75" customWidth="1"/>
    <col min="1298" max="1536" width="9.109375" style="75"/>
    <col min="1537" max="1537" width="4.44140625" style="75" customWidth="1"/>
    <col min="1538" max="1539" width="11.88671875" style="75" customWidth="1"/>
    <col min="1540" max="1540" width="47.5546875" style="75" customWidth="1"/>
    <col min="1541" max="1541" width="13.33203125" style="75" customWidth="1"/>
    <col min="1542" max="1542" width="16.88671875" style="75" customWidth="1"/>
    <col min="1543" max="1543" width="13.33203125" style="75" customWidth="1"/>
    <col min="1544" max="1544" width="14.44140625" style="75" customWidth="1"/>
    <col min="1545" max="1545" width="21.33203125" style="75" customWidth="1"/>
    <col min="1546" max="1546" width="12.5546875" style="75" bestFit="1" customWidth="1"/>
    <col min="1547" max="1547" width="14.5546875" style="75" customWidth="1"/>
    <col min="1548" max="1548" width="7.109375" style="75" customWidth="1"/>
    <col min="1549" max="1549" width="9.109375" style="75"/>
    <col min="1550" max="1550" width="9.109375" style="75" customWidth="1"/>
    <col min="1551" max="1551" width="14.33203125" style="75" customWidth="1"/>
    <col min="1552" max="1552" width="12.33203125" style="75" customWidth="1"/>
    <col min="1553" max="1553" width="9.109375" style="75" customWidth="1"/>
    <col min="1554" max="1792" width="9.109375" style="75"/>
    <col min="1793" max="1793" width="4.44140625" style="75" customWidth="1"/>
    <col min="1794" max="1795" width="11.88671875" style="75" customWidth="1"/>
    <col min="1796" max="1796" width="47.5546875" style="75" customWidth="1"/>
    <col min="1797" max="1797" width="13.33203125" style="75" customWidth="1"/>
    <col min="1798" max="1798" width="16.88671875" style="75" customWidth="1"/>
    <col min="1799" max="1799" width="13.33203125" style="75" customWidth="1"/>
    <col min="1800" max="1800" width="14.44140625" style="75" customWidth="1"/>
    <col min="1801" max="1801" width="21.33203125" style="75" customWidth="1"/>
    <col min="1802" max="1802" width="12.5546875" style="75" bestFit="1" customWidth="1"/>
    <col min="1803" max="1803" width="14.5546875" style="75" customWidth="1"/>
    <col min="1804" max="1804" width="7.109375" style="75" customWidth="1"/>
    <col min="1805" max="1805" width="9.109375" style="75"/>
    <col min="1806" max="1806" width="9.109375" style="75" customWidth="1"/>
    <col min="1807" max="1807" width="14.33203125" style="75" customWidth="1"/>
    <col min="1808" max="1808" width="12.33203125" style="75" customWidth="1"/>
    <col min="1809" max="1809" width="9.109375" style="75" customWidth="1"/>
    <col min="1810" max="2048" width="9.109375" style="75"/>
    <col min="2049" max="2049" width="4.44140625" style="75" customWidth="1"/>
    <col min="2050" max="2051" width="11.88671875" style="75" customWidth="1"/>
    <col min="2052" max="2052" width="47.5546875" style="75" customWidth="1"/>
    <col min="2053" max="2053" width="13.33203125" style="75" customWidth="1"/>
    <col min="2054" max="2054" width="16.88671875" style="75" customWidth="1"/>
    <col min="2055" max="2055" width="13.33203125" style="75" customWidth="1"/>
    <col min="2056" max="2056" width="14.44140625" style="75" customWidth="1"/>
    <col min="2057" max="2057" width="21.33203125" style="75" customWidth="1"/>
    <col min="2058" max="2058" width="12.5546875" style="75" bestFit="1" customWidth="1"/>
    <col min="2059" max="2059" width="14.5546875" style="75" customWidth="1"/>
    <col min="2060" max="2060" width="7.109375" style="75" customWidth="1"/>
    <col min="2061" max="2061" width="9.109375" style="75"/>
    <col min="2062" max="2062" width="9.109375" style="75" customWidth="1"/>
    <col min="2063" max="2063" width="14.33203125" style="75" customWidth="1"/>
    <col min="2064" max="2064" width="12.33203125" style="75" customWidth="1"/>
    <col min="2065" max="2065" width="9.109375" style="75" customWidth="1"/>
    <col min="2066" max="2304" width="9.109375" style="75"/>
    <col min="2305" max="2305" width="4.44140625" style="75" customWidth="1"/>
    <col min="2306" max="2307" width="11.88671875" style="75" customWidth="1"/>
    <col min="2308" max="2308" width="47.5546875" style="75" customWidth="1"/>
    <col min="2309" max="2309" width="13.33203125" style="75" customWidth="1"/>
    <col min="2310" max="2310" width="16.88671875" style="75" customWidth="1"/>
    <col min="2311" max="2311" width="13.33203125" style="75" customWidth="1"/>
    <col min="2312" max="2312" width="14.44140625" style="75" customWidth="1"/>
    <col min="2313" max="2313" width="21.33203125" style="75" customWidth="1"/>
    <col min="2314" max="2314" width="12.5546875" style="75" bestFit="1" customWidth="1"/>
    <col min="2315" max="2315" width="14.5546875" style="75" customWidth="1"/>
    <col min="2316" max="2316" width="7.109375" style="75" customWidth="1"/>
    <col min="2317" max="2317" width="9.109375" style="75"/>
    <col min="2318" max="2318" width="9.109375" style="75" customWidth="1"/>
    <col min="2319" max="2319" width="14.33203125" style="75" customWidth="1"/>
    <col min="2320" max="2320" width="12.33203125" style="75" customWidth="1"/>
    <col min="2321" max="2321" width="9.109375" style="75" customWidth="1"/>
    <col min="2322" max="2560" width="9.109375" style="75"/>
    <col min="2561" max="2561" width="4.44140625" style="75" customWidth="1"/>
    <col min="2562" max="2563" width="11.88671875" style="75" customWidth="1"/>
    <col min="2564" max="2564" width="47.5546875" style="75" customWidth="1"/>
    <col min="2565" max="2565" width="13.33203125" style="75" customWidth="1"/>
    <col min="2566" max="2566" width="16.88671875" style="75" customWidth="1"/>
    <col min="2567" max="2567" width="13.33203125" style="75" customWidth="1"/>
    <col min="2568" max="2568" width="14.44140625" style="75" customWidth="1"/>
    <col min="2569" max="2569" width="21.33203125" style="75" customWidth="1"/>
    <col min="2570" max="2570" width="12.5546875" style="75" bestFit="1" customWidth="1"/>
    <col min="2571" max="2571" width="14.5546875" style="75" customWidth="1"/>
    <col min="2572" max="2572" width="7.109375" style="75" customWidth="1"/>
    <col min="2573" max="2573" width="9.109375" style="75"/>
    <col min="2574" max="2574" width="9.109375" style="75" customWidth="1"/>
    <col min="2575" max="2575" width="14.33203125" style="75" customWidth="1"/>
    <col min="2576" max="2576" width="12.33203125" style="75" customWidth="1"/>
    <col min="2577" max="2577" width="9.109375" style="75" customWidth="1"/>
    <col min="2578" max="2816" width="9.109375" style="75"/>
    <col min="2817" max="2817" width="4.44140625" style="75" customWidth="1"/>
    <col min="2818" max="2819" width="11.88671875" style="75" customWidth="1"/>
    <col min="2820" max="2820" width="47.5546875" style="75" customWidth="1"/>
    <col min="2821" max="2821" width="13.33203125" style="75" customWidth="1"/>
    <col min="2822" max="2822" width="16.88671875" style="75" customWidth="1"/>
    <col min="2823" max="2823" width="13.33203125" style="75" customWidth="1"/>
    <col min="2824" max="2824" width="14.44140625" style="75" customWidth="1"/>
    <col min="2825" max="2825" width="21.33203125" style="75" customWidth="1"/>
    <col min="2826" max="2826" width="12.5546875" style="75" bestFit="1" customWidth="1"/>
    <col min="2827" max="2827" width="14.5546875" style="75" customWidth="1"/>
    <col min="2828" max="2828" width="7.109375" style="75" customWidth="1"/>
    <col min="2829" max="2829" width="9.109375" style="75"/>
    <col min="2830" max="2830" width="9.109375" style="75" customWidth="1"/>
    <col min="2831" max="2831" width="14.33203125" style="75" customWidth="1"/>
    <col min="2832" max="2832" width="12.33203125" style="75" customWidth="1"/>
    <col min="2833" max="2833" width="9.109375" style="75" customWidth="1"/>
    <col min="2834" max="3072" width="9.109375" style="75"/>
    <col min="3073" max="3073" width="4.44140625" style="75" customWidth="1"/>
    <col min="3074" max="3075" width="11.88671875" style="75" customWidth="1"/>
    <col min="3076" max="3076" width="47.5546875" style="75" customWidth="1"/>
    <col min="3077" max="3077" width="13.33203125" style="75" customWidth="1"/>
    <col min="3078" max="3078" width="16.88671875" style="75" customWidth="1"/>
    <col min="3079" max="3079" width="13.33203125" style="75" customWidth="1"/>
    <col min="3080" max="3080" width="14.44140625" style="75" customWidth="1"/>
    <col min="3081" max="3081" width="21.33203125" style="75" customWidth="1"/>
    <col min="3082" max="3082" width="12.5546875" style="75" bestFit="1" customWidth="1"/>
    <col min="3083" max="3083" width="14.5546875" style="75" customWidth="1"/>
    <col min="3084" max="3084" width="7.109375" style="75" customWidth="1"/>
    <col min="3085" max="3085" width="9.109375" style="75"/>
    <col min="3086" max="3086" width="9.109375" style="75" customWidth="1"/>
    <col min="3087" max="3087" width="14.33203125" style="75" customWidth="1"/>
    <col min="3088" max="3088" width="12.33203125" style="75" customWidth="1"/>
    <col min="3089" max="3089" width="9.109375" style="75" customWidth="1"/>
    <col min="3090" max="3328" width="9.109375" style="75"/>
    <col min="3329" max="3329" width="4.44140625" style="75" customWidth="1"/>
    <col min="3330" max="3331" width="11.88671875" style="75" customWidth="1"/>
    <col min="3332" max="3332" width="47.5546875" style="75" customWidth="1"/>
    <col min="3333" max="3333" width="13.33203125" style="75" customWidth="1"/>
    <col min="3334" max="3334" width="16.88671875" style="75" customWidth="1"/>
    <col min="3335" max="3335" width="13.33203125" style="75" customWidth="1"/>
    <col min="3336" max="3336" width="14.44140625" style="75" customWidth="1"/>
    <col min="3337" max="3337" width="21.33203125" style="75" customWidth="1"/>
    <col min="3338" max="3338" width="12.5546875" style="75" bestFit="1" customWidth="1"/>
    <col min="3339" max="3339" width="14.5546875" style="75" customWidth="1"/>
    <col min="3340" max="3340" width="7.109375" style="75" customWidth="1"/>
    <col min="3341" max="3341" width="9.109375" style="75"/>
    <col min="3342" max="3342" width="9.109375" style="75" customWidth="1"/>
    <col min="3343" max="3343" width="14.33203125" style="75" customWidth="1"/>
    <col min="3344" max="3344" width="12.33203125" style="75" customWidth="1"/>
    <col min="3345" max="3345" width="9.109375" style="75" customWidth="1"/>
    <col min="3346" max="3584" width="9.109375" style="75"/>
    <col min="3585" max="3585" width="4.44140625" style="75" customWidth="1"/>
    <col min="3586" max="3587" width="11.88671875" style="75" customWidth="1"/>
    <col min="3588" max="3588" width="47.5546875" style="75" customWidth="1"/>
    <col min="3589" max="3589" width="13.33203125" style="75" customWidth="1"/>
    <col min="3590" max="3590" width="16.88671875" style="75" customWidth="1"/>
    <col min="3591" max="3591" width="13.33203125" style="75" customWidth="1"/>
    <col min="3592" max="3592" width="14.44140625" style="75" customWidth="1"/>
    <col min="3593" max="3593" width="21.33203125" style="75" customWidth="1"/>
    <col min="3594" max="3594" width="12.5546875" style="75" bestFit="1" customWidth="1"/>
    <col min="3595" max="3595" width="14.5546875" style="75" customWidth="1"/>
    <col min="3596" max="3596" width="7.109375" style="75" customWidth="1"/>
    <col min="3597" max="3597" width="9.109375" style="75"/>
    <col min="3598" max="3598" width="9.109375" style="75" customWidth="1"/>
    <col min="3599" max="3599" width="14.33203125" style="75" customWidth="1"/>
    <col min="3600" max="3600" width="12.33203125" style="75" customWidth="1"/>
    <col min="3601" max="3601" width="9.109375" style="75" customWidth="1"/>
    <col min="3602" max="3840" width="9.109375" style="75"/>
    <col min="3841" max="3841" width="4.44140625" style="75" customWidth="1"/>
    <col min="3842" max="3843" width="11.88671875" style="75" customWidth="1"/>
    <col min="3844" max="3844" width="47.5546875" style="75" customWidth="1"/>
    <col min="3845" max="3845" width="13.33203125" style="75" customWidth="1"/>
    <col min="3846" max="3846" width="16.88671875" style="75" customWidth="1"/>
    <col min="3847" max="3847" width="13.33203125" style="75" customWidth="1"/>
    <col min="3848" max="3848" width="14.44140625" style="75" customWidth="1"/>
    <col min="3849" max="3849" width="21.33203125" style="75" customWidth="1"/>
    <col min="3850" max="3850" width="12.5546875" style="75" bestFit="1" customWidth="1"/>
    <col min="3851" max="3851" width="14.5546875" style="75" customWidth="1"/>
    <col min="3852" max="3852" width="7.109375" style="75" customWidth="1"/>
    <col min="3853" max="3853" width="9.109375" style="75"/>
    <col min="3854" max="3854" width="9.109375" style="75" customWidth="1"/>
    <col min="3855" max="3855" width="14.33203125" style="75" customWidth="1"/>
    <col min="3856" max="3856" width="12.33203125" style="75" customWidth="1"/>
    <col min="3857" max="3857" width="9.109375" style="75" customWidth="1"/>
    <col min="3858" max="4096" width="9.109375" style="75"/>
    <col min="4097" max="4097" width="4.44140625" style="75" customWidth="1"/>
    <col min="4098" max="4099" width="11.88671875" style="75" customWidth="1"/>
    <col min="4100" max="4100" width="47.5546875" style="75" customWidth="1"/>
    <col min="4101" max="4101" width="13.33203125" style="75" customWidth="1"/>
    <col min="4102" max="4102" width="16.88671875" style="75" customWidth="1"/>
    <col min="4103" max="4103" width="13.33203125" style="75" customWidth="1"/>
    <col min="4104" max="4104" width="14.44140625" style="75" customWidth="1"/>
    <col min="4105" max="4105" width="21.33203125" style="75" customWidth="1"/>
    <col min="4106" max="4106" width="12.5546875" style="75" bestFit="1" customWidth="1"/>
    <col min="4107" max="4107" width="14.5546875" style="75" customWidth="1"/>
    <col min="4108" max="4108" width="7.109375" style="75" customWidth="1"/>
    <col min="4109" max="4109" width="9.109375" style="75"/>
    <col min="4110" max="4110" width="9.109375" style="75" customWidth="1"/>
    <col min="4111" max="4111" width="14.33203125" style="75" customWidth="1"/>
    <col min="4112" max="4112" width="12.33203125" style="75" customWidth="1"/>
    <col min="4113" max="4113" width="9.109375" style="75" customWidth="1"/>
    <col min="4114" max="4352" width="9.109375" style="75"/>
    <col min="4353" max="4353" width="4.44140625" style="75" customWidth="1"/>
    <col min="4354" max="4355" width="11.88671875" style="75" customWidth="1"/>
    <col min="4356" max="4356" width="47.5546875" style="75" customWidth="1"/>
    <col min="4357" max="4357" width="13.33203125" style="75" customWidth="1"/>
    <col min="4358" max="4358" width="16.88671875" style="75" customWidth="1"/>
    <col min="4359" max="4359" width="13.33203125" style="75" customWidth="1"/>
    <col min="4360" max="4360" width="14.44140625" style="75" customWidth="1"/>
    <col min="4361" max="4361" width="21.33203125" style="75" customWidth="1"/>
    <col min="4362" max="4362" width="12.5546875" style="75" bestFit="1" customWidth="1"/>
    <col min="4363" max="4363" width="14.5546875" style="75" customWidth="1"/>
    <col min="4364" max="4364" width="7.109375" style="75" customWidth="1"/>
    <col min="4365" max="4365" width="9.109375" style="75"/>
    <col min="4366" max="4366" width="9.109375" style="75" customWidth="1"/>
    <col min="4367" max="4367" width="14.33203125" style="75" customWidth="1"/>
    <col min="4368" max="4368" width="12.33203125" style="75" customWidth="1"/>
    <col min="4369" max="4369" width="9.109375" style="75" customWidth="1"/>
    <col min="4370" max="4608" width="9.109375" style="75"/>
    <col min="4609" max="4609" width="4.44140625" style="75" customWidth="1"/>
    <col min="4610" max="4611" width="11.88671875" style="75" customWidth="1"/>
    <col min="4612" max="4612" width="47.5546875" style="75" customWidth="1"/>
    <col min="4613" max="4613" width="13.33203125" style="75" customWidth="1"/>
    <col min="4614" max="4614" width="16.88671875" style="75" customWidth="1"/>
    <col min="4615" max="4615" width="13.33203125" style="75" customWidth="1"/>
    <col min="4616" max="4616" width="14.44140625" style="75" customWidth="1"/>
    <col min="4617" max="4617" width="21.33203125" style="75" customWidth="1"/>
    <col min="4618" max="4618" width="12.5546875" style="75" bestFit="1" customWidth="1"/>
    <col min="4619" max="4619" width="14.5546875" style="75" customWidth="1"/>
    <col min="4620" max="4620" width="7.109375" style="75" customWidth="1"/>
    <col min="4621" max="4621" width="9.109375" style="75"/>
    <col min="4622" max="4622" width="9.109375" style="75" customWidth="1"/>
    <col min="4623" max="4623" width="14.33203125" style="75" customWidth="1"/>
    <col min="4624" max="4624" width="12.33203125" style="75" customWidth="1"/>
    <col min="4625" max="4625" width="9.109375" style="75" customWidth="1"/>
    <col min="4626" max="4864" width="9.109375" style="75"/>
    <col min="4865" max="4865" width="4.44140625" style="75" customWidth="1"/>
    <col min="4866" max="4867" width="11.88671875" style="75" customWidth="1"/>
    <col min="4868" max="4868" width="47.5546875" style="75" customWidth="1"/>
    <col min="4869" max="4869" width="13.33203125" style="75" customWidth="1"/>
    <col min="4870" max="4870" width="16.88671875" style="75" customWidth="1"/>
    <col min="4871" max="4871" width="13.33203125" style="75" customWidth="1"/>
    <col min="4872" max="4872" width="14.44140625" style="75" customWidth="1"/>
    <col min="4873" max="4873" width="21.33203125" style="75" customWidth="1"/>
    <col min="4874" max="4874" width="12.5546875" style="75" bestFit="1" customWidth="1"/>
    <col min="4875" max="4875" width="14.5546875" style="75" customWidth="1"/>
    <col min="4876" max="4876" width="7.109375" style="75" customWidth="1"/>
    <col min="4877" max="4877" width="9.109375" style="75"/>
    <col min="4878" max="4878" width="9.109375" style="75" customWidth="1"/>
    <col min="4879" max="4879" width="14.33203125" style="75" customWidth="1"/>
    <col min="4880" max="4880" width="12.33203125" style="75" customWidth="1"/>
    <col min="4881" max="4881" width="9.109375" style="75" customWidth="1"/>
    <col min="4882" max="5120" width="9.109375" style="75"/>
    <col min="5121" max="5121" width="4.44140625" style="75" customWidth="1"/>
    <col min="5122" max="5123" width="11.88671875" style="75" customWidth="1"/>
    <col min="5124" max="5124" width="47.5546875" style="75" customWidth="1"/>
    <col min="5125" max="5125" width="13.33203125" style="75" customWidth="1"/>
    <col min="5126" max="5126" width="16.88671875" style="75" customWidth="1"/>
    <col min="5127" max="5127" width="13.33203125" style="75" customWidth="1"/>
    <col min="5128" max="5128" width="14.44140625" style="75" customWidth="1"/>
    <col min="5129" max="5129" width="21.33203125" style="75" customWidth="1"/>
    <col min="5130" max="5130" width="12.5546875" style="75" bestFit="1" customWidth="1"/>
    <col min="5131" max="5131" width="14.5546875" style="75" customWidth="1"/>
    <col min="5132" max="5132" width="7.109375" style="75" customWidth="1"/>
    <col min="5133" max="5133" width="9.109375" style="75"/>
    <col min="5134" max="5134" width="9.109375" style="75" customWidth="1"/>
    <col min="5135" max="5135" width="14.33203125" style="75" customWidth="1"/>
    <col min="5136" max="5136" width="12.33203125" style="75" customWidth="1"/>
    <col min="5137" max="5137" width="9.109375" style="75" customWidth="1"/>
    <col min="5138" max="5376" width="9.109375" style="75"/>
    <col min="5377" max="5377" width="4.44140625" style="75" customWidth="1"/>
    <col min="5378" max="5379" width="11.88671875" style="75" customWidth="1"/>
    <col min="5380" max="5380" width="47.5546875" style="75" customWidth="1"/>
    <col min="5381" max="5381" width="13.33203125" style="75" customWidth="1"/>
    <col min="5382" max="5382" width="16.88671875" style="75" customWidth="1"/>
    <col min="5383" max="5383" width="13.33203125" style="75" customWidth="1"/>
    <col min="5384" max="5384" width="14.44140625" style="75" customWidth="1"/>
    <col min="5385" max="5385" width="21.33203125" style="75" customWidth="1"/>
    <col min="5386" max="5386" width="12.5546875" style="75" bestFit="1" customWidth="1"/>
    <col min="5387" max="5387" width="14.5546875" style="75" customWidth="1"/>
    <col min="5388" max="5388" width="7.109375" style="75" customWidth="1"/>
    <col min="5389" max="5389" width="9.109375" style="75"/>
    <col min="5390" max="5390" width="9.109375" style="75" customWidth="1"/>
    <col min="5391" max="5391" width="14.33203125" style="75" customWidth="1"/>
    <col min="5392" max="5392" width="12.33203125" style="75" customWidth="1"/>
    <col min="5393" max="5393" width="9.109375" style="75" customWidth="1"/>
    <col min="5394" max="5632" width="9.109375" style="75"/>
    <col min="5633" max="5633" width="4.44140625" style="75" customWidth="1"/>
    <col min="5634" max="5635" width="11.88671875" style="75" customWidth="1"/>
    <col min="5636" max="5636" width="47.5546875" style="75" customWidth="1"/>
    <col min="5637" max="5637" width="13.33203125" style="75" customWidth="1"/>
    <col min="5638" max="5638" width="16.88671875" style="75" customWidth="1"/>
    <col min="5639" max="5639" width="13.33203125" style="75" customWidth="1"/>
    <col min="5640" max="5640" width="14.44140625" style="75" customWidth="1"/>
    <col min="5641" max="5641" width="21.33203125" style="75" customWidth="1"/>
    <col min="5642" max="5642" width="12.5546875" style="75" bestFit="1" customWidth="1"/>
    <col min="5643" max="5643" width="14.5546875" style="75" customWidth="1"/>
    <col min="5644" max="5644" width="7.109375" style="75" customWidth="1"/>
    <col min="5645" max="5645" width="9.109375" style="75"/>
    <col min="5646" max="5646" width="9.109375" style="75" customWidth="1"/>
    <col min="5647" max="5647" width="14.33203125" style="75" customWidth="1"/>
    <col min="5648" max="5648" width="12.33203125" style="75" customWidth="1"/>
    <col min="5649" max="5649" width="9.109375" style="75" customWidth="1"/>
    <col min="5650" max="5888" width="9.109375" style="75"/>
    <col min="5889" max="5889" width="4.44140625" style="75" customWidth="1"/>
    <col min="5890" max="5891" width="11.88671875" style="75" customWidth="1"/>
    <col min="5892" max="5892" width="47.5546875" style="75" customWidth="1"/>
    <col min="5893" max="5893" width="13.33203125" style="75" customWidth="1"/>
    <col min="5894" max="5894" width="16.88671875" style="75" customWidth="1"/>
    <col min="5895" max="5895" width="13.33203125" style="75" customWidth="1"/>
    <col min="5896" max="5896" width="14.44140625" style="75" customWidth="1"/>
    <col min="5897" max="5897" width="21.33203125" style="75" customWidth="1"/>
    <col min="5898" max="5898" width="12.5546875" style="75" bestFit="1" customWidth="1"/>
    <col min="5899" max="5899" width="14.5546875" style="75" customWidth="1"/>
    <col min="5900" max="5900" width="7.109375" style="75" customWidth="1"/>
    <col min="5901" max="5901" width="9.109375" style="75"/>
    <col min="5902" max="5902" width="9.109375" style="75" customWidth="1"/>
    <col min="5903" max="5903" width="14.33203125" style="75" customWidth="1"/>
    <col min="5904" max="5904" width="12.33203125" style="75" customWidth="1"/>
    <col min="5905" max="5905" width="9.109375" style="75" customWidth="1"/>
    <col min="5906" max="6144" width="9.109375" style="75"/>
    <col min="6145" max="6145" width="4.44140625" style="75" customWidth="1"/>
    <col min="6146" max="6147" width="11.88671875" style="75" customWidth="1"/>
    <col min="6148" max="6148" width="47.5546875" style="75" customWidth="1"/>
    <col min="6149" max="6149" width="13.33203125" style="75" customWidth="1"/>
    <col min="6150" max="6150" width="16.88671875" style="75" customWidth="1"/>
    <col min="6151" max="6151" width="13.33203125" style="75" customWidth="1"/>
    <col min="6152" max="6152" width="14.44140625" style="75" customWidth="1"/>
    <col min="6153" max="6153" width="21.33203125" style="75" customWidth="1"/>
    <col min="6154" max="6154" width="12.5546875" style="75" bestFit="1" customWidth="1"/>
    <col min="6155" max="6155" width="14.5546875" style="75" customWidth="1"/>
    <col min="6156" max="6156" width="7.109375" style="75" customWidth="1"/>
    <col min="6157" max="6157" width="9.109375" style="75"/>
    <col min="6158" max="6158" width="9.109375" style="75" customWidth="1"/>
    <col min="6159" max="6159" width="14.33203125" style="75" customWidth="1"/>
    <col min="6160" max="6160" width="12.33203125" style="75" customWidth="1"/>
    <col min="6161" max="6161" width="9.109375" style="75" customWidth="1"/>
    <col min="6162" max="6400" width="9.109375" style="75"/>
    <col min="6401" max="6401" width="4.44140625" style="75" customWidth="1"/>
    <col min="6402" max="6403" width="11.88671875" style="75" customWidth="1"/>
    <col min="6404" max="6404" width="47.5546875" style="75" customWidth="1"/>
    <col min="6405" max="6405" width="13.33203125" style="75" customWidth="1"/>
    <col min="6406" max="6406" width="16.88671875" style="75" customWidth="1"/>
    <col min="6407" max="6407" width="13.33203125" style="75" customWidth="1"/>
    <col min="6408" max="6408" width="14.44140625" style="75" customWidth="1"/>
    <col min="6409" max="6409" width="21.33203125" style="75" customWidth="1"/>
    <col min="6410" max="6410" width="12.5546875" style="75" bestFit="1" customWidth="1"/>
    <col min="6411" max="6411" width="14.5546875" style="75" customWidth="1"/>
    <col min="6412" max="6412" width="7.109375" style="75" customWidth="1"/>
    <col min="6413" max="6413" width="9.109375" style="75"/>
    <col min="6414" max="6414" width="9.109375" style="75" customWidth="1"/>
    <col min="6415" max="6415" width="14.33203125" style="75" customWidth="1"/>
    <col min="6416" max="6416" width="12.33203125" style="75" customWidth="1"/>
    <col min="6417" max="6417" width="9.109375" style="75" customWidth="1"/>
    <col min="6418" max="6656" width="9.109375" style="75"/>
    <col min="6657" max="6657" width="4.44140625" style="75" customWidth="1"/>
    <col min="6658" max="6659" width="11.88671875" style="75" customWidth="1"/>
    <col min="6660" max="6660" width="47.5546875" style="75" customWidth="1"/>
    <col min="6661" max="6661" width="13.33203125" style="75" customWidth="1"/>
    <col min="6662" max="6662" width="16.88671875" style="75" customWidth="1"/>
    <col min="6663" max="6663" width="13.33203125" style="75" customWidth="1"/>
    <col min="6664" max="6664" width="14.44140625" style="75" customWidth="1"/>
    <col min="6665" max="6665" width="21.33203125" style="75" customWidth="1"/>
    <col min="6666" max="6666" width="12.5546875" style="75" bestFit="1" customWidth="1"/>
    <col min="6667" max="6667" width="14.5546875" style="75" customWidth="1"/>
    <col min="6668" max="6668" width="7.109375" style="75" customWidth="1"/>
    <col min="6669" max="6669" width="9.109375" style="75"/>
    <col min="6670" max="6670" width="9.109375" style="75" customWidth="1"/>
    <col min="6671" max="6671" width="14.33203125" style="75" customWidth="1"/>
    <col min="6672" max="6672" width="12.33203125" style="75" customWidth="1"/>
    <col min="6673" max="6673" width="9.109375" style="75" customWidth="1"/>
    <col min="6674" max="6912" width="9.109375" style="75"/>
    <col min="6913" max="6913" width="4.44140625" style="75" customWidth="1"/>
    <col min="6914" max="6915" width="11.88671875" style="75" customWidth="1"/>
    <col min="6916" max="6916" width="47.5546875" style="75" customWidth="1"/>
    <col min="6917" max="6917" width="13.33203125" style="75" customWidth="1"/>
    <col min="6918" max="6918" width="16.88671875" style="75" customWidth="1"/>
    <col min="6919" max="6919" width="13.33203125" style="75" customWidth="1"/>
    <col min="6920" max="6920" width="14.44140625" style="75" customWidth="1"/>
    <col min="6921" max="6921" width="21.33203125" style="75" customWidth="1"/>
    <col min="6922" max="6922" width="12.5546875" style="75" bestFit="1" customWidth="1"/>
    <col min="6923" max="6923" width="14.5546875" style="75" customWidth="1"/>
    <col min="6924" max="6924" width="7.109375" style="75" customWidth="1"/>
    <col min="6925" max="6925" width="9.109375" style="75"/>
    <col min="6926" max="6926" width="9.109375" style="75" customWidth="1"/>
    <col min="6927" max="6927" width="14.33203125" style="75" customWidth="1"/>
    <col min="6928" max="6928" width="12.33203125" style="75" customWidth="1"/>
    <col min="6929" max="6929" width="9.109375" style="75" customWidth="1"/>
    <col min="6930" max="7168" width="9.109375" style="75"/>
    <col min="7169" max="7169" width="4.44140625" style="75" customWidth="1"/>
    <col min="7170" max="7171" width="11.88671875" style="75" customWidth="1"/>
    <col min="7172" max="7172" width="47.5546875" style="75" customWidth="1"/>
    <col min="7173" max="7173" width="13.33203125" style="75" customWidth="1"/>
    <col min="7174" max="7174" width="16.88671875" style="75" customWidth="1"/>
    <col min="7175" max="7175" width="13.33203125" style="75" customWidth="1"/>
    <col min="7176" max="7176" width="14.44140625" style="75" customWidth="1"/>
    <col min="7177" max="7177" width="21.33203125" style="75" customWidth="1"/>
    <col min="7178" max="7178" width="12.5546875" style="75" bestFit="1" customWidth="1"/>
    <col min="7179" max="7179" width="14.5546875" style="75" customWidth="1"/>
    <col min="7180" max="7180" width="7.109375" style="75" customWidth="1"/>
    <col min="7181" max="7181" width="9.109375" style="75"/>
    <col min="7182" max="7182" width="9.109375" style="75" customWidth="1"/>
    <col min="7183" max="7183" width="14.33203125" style="75" customWidth="1"/>
    <col min="7184" max="7184" width="12.33203125" style="75" customWidth="1"/>
    <col min="7185" max="7185" width="9.109375" style="75" customWidth="1"/>
    <col min="7186" max="7424" width="9.109375" style="75"/>
    <col min="7425" max="7425" width="4.44140625" style="75" customWidth="1"/>
    <col min="7426" max="7427" width="11.88671875" style="75" customWidth="1"/>
    <col min="7428" max="7428" width="47.5546875" style="75" customWidth="1"/>
    <col min="7429" max="7429" width="13.33203125" style="75" customWidth="1"/>
    <col min="7430" max="7430" width="16.88671875" style="75" customWidth="1"/>
    <col min="7431" max="7431" width="13.33203125" style="75" customWidth="1"/>
    <col min="7432" max="7432" width="14.44140625" style="75" customWidth="1"/>
    <col min="7433" max="7433" width="21.33203125" style="75" customWidth="1"/>
    <col min="7434" max="7434" width="12.5546875" style="75" bestFit="1" customWidth="1"/>
    <col min="7435" max="7435" width="14.5546875" style="75" customWidth="1"/>
    <col min="7436" max="7436" width="7.109375" style="75" customWidth="1"/>
    <col min="7437" max="7437" width="9.109375" style="75"/>
    <col min="7438" max="7438" width="9.109375" style="75" customWidth="1"/>
    <col min="7439" max="7439" width="14.33203125" style="75" customWidth="1"/>
    <col min="7440" max="7440" width="12.33203125" style="75" customWidth="1"/>
    <col min="7441" max="7441" width="9.109375" style="75" customWidth="1"/>
    <col min="7442" max="7680" width="9.109375" style="75"/>
    <col min="7681" max="7681" width="4.44140625" style="75" customWidth="1"/>
    <col min="7682" max="7683" width="11.88671875" style="75" customWidth="1"/>
    <col min="7684" max="7684" width="47.5546875" style="75" customWidth="1"/>
    <col min="7685" max="7685" width="13.33203125" style="75" customWidth="1"/>
    <col min="7686" max="7686" width="16.88671875" style="75" customWidth="1"/>
    <col min="7687" max="7687" width="13.33203125" style="75" customWidth="1"/>
    <col min="7688" max="7688" width="14.44140625" style="75" customWidth="1"/>
    <col min="7689" max="7689" width="21.33203125" style="75" customWidth="1"/>
    <col min="7690" max="7690" width="12.5546875" style="75" bestFit="1" customWidth="1"/>
    <col min="7691" max="7691" width="14.5546875" style="75" customWidth="1"/>
    <col min="7692" max="7692" width="7.109375" style="75" customWidth="1"/>
    <col min="7693" max="7693" width="9.109375" style="75"/>
    <col min="7694" max="7694" width="9.109375" style="75" customWidth="1"/>
    <col min="7695" max="7695" width="14.33203125" style="75" customWidth="1"/>
    <col min="7696" max="7696" width="12.33203125" style="75" customWidth="1"/>
    <col min="7697" max="7697" width="9.109375" style="75" customWidth="1"/>
    <col min="7698" max="7936" width="9.109375" style="75"/>
    <col min="7937" max="7937" width="4.44140625" style="75" customWidth="1"/>
    <col min="7938" max="7939" width="11.88671875" style="75" customWidth="1"/>
    <col min="7940" max="7940" width="47.5546875" style="75" customWidth="1"/>
    <col min="7941" max="7941" width="13.33203125" style="75" customWidth="1"/>
    <col min="7942" max="7942" width="16.88671875" style="75" customWidth="1"/>
    <col min="7943" max="7943" width="13.33203125" style="75" customWidth="1"/>
    <col min="7944" max="7944" width="14.44140625" style="75" customWidth="1"/>
    <col min="7945" max="7945" width="21.33203125" style="75" customWidth="1"/>
    <col min="7946" max="7946" width="12.5546875" style="75" bestFit="1" customWidth="1"/>
    <col min="7947" max="7947" width="14.5546875" style="75" customWidth="1"/>
    <col min="7948" max="7948" width="7.109375" style="75" customWidth="1"/>
    <col min="7949" max="7949" width="9.109375" style="75"/>
    <col min="7950" max="7950" width="9.109375" style="75" customWidth="1"/>
    <col min="7951" max="7951" width="14.33203125" style="75" customWidth="1"/>
    <col min="7952" max="7952" width="12.33203125" style="75" customWidth="1"/>
    <col min="7953" max="7953" width="9.109375" style="75" customWidth="1"/>
    <col min="7954" max="8192" width="9.109375" style="75"/>
    <col min="8193" max="8193" width="4.44140625" style="75" customWidth="1"/>
    <col min="8194" max="8195" width="11.88671875" style="75" customWidth="1"/>
    <col min="8196" max="8196" width="47.5546875" style="75" customWidth="1"/>
    <col min="8197" max="8197" width="13.33203125" style="75" customWidth="1"/>
    <col min="8198" max="8198" width="16.88671875" style="75" customWidth="1"/>
    <col min="8199" max="8199" width="13.33203125" style="75" customWidth="1"/>
    <col min="8200" max="8200" width="14.44140625" style="75" customWidth="1"/>
    <col min="8201" max="8201" width="21.33203125" style="75" customWidth="1"/>
    <col min="8202" max="8202" width="12.5546875" style="75" bestFit="1" customWidth="1"/>
    <col min="8203" max="8203" width="14.5546875" style="75" customWidth="1"/>
    <col min="8204" max="8204" width="7.109375" style="75" customWidth="1"/>
    <col min="8205" max="8205" width="9.109375" style="75"/>
    <col min="8206" max="8206" width="9.109375" style="75" customWidth="1"/>
    <col min="8207" max="8207" width="14.33203125" style="75" customWidth="1"/>
    <col min="8208" max="8208" width="12.33203125" style="75" customWidth="1"/>
    <col min="8209" max="8209" width="9.109375" style="75" customWidth="1"/>
    <col min="8210" max="8448" width="9.109375" style="75"/>
    <col min="8449" max="8449" width="4.44140625" style="75" customWidth="1"/>
    <col min="8450" max="8451" width="11.88671875" style="75" customWidth="1"/>
    <col min="8452" max="8452" width="47.5546875" style="75" customWidth="1"/>
    <col min="8453" max="8453" width="13.33203125" style="75" customWidth="1"/>
    <col min="8454" max="8454" width="16.88671875" style="75" customWidth="1"/>
    <col min="8455" max="8455" width="13.33203125" style="75" customWidth="1"/>
    <col min="8456" max="8456" width="14.44140625" style="75" customWidth="1"/>
    <col min="8457" max="8457" width="21.33203125" style="75" customWidth="1"/>
    <col min="8458" max="8458" width="12.5546875" style="75" bestFit="1" customWidth="1"/>
    <col min="8459" max="8459" width="14.5546875" style="75" customWidth="1"/>
    <col min="8460" max="8460" width="7.109375" style="75" customWidth="1"/>
    <col min="8461" max="8461" width="9.109375" style="75"/>
    <col min="8462" max="8462" width="9.109375" style="75" customWidth="1"/>
    <col min="8463" max="8463" width="14.33203125" style="75" customWidth="1"/>
    <col min="8464" max="8464" width="12.33203125" style="75" customWidth="1"/>
    <col min="8465" max="8465" width="9.109375" style="75" customWidth="1"/>
    <col min="8466" max="8704" width="9.109375" style="75"/>
    <col min="8705" max="8705" width="4.44140625" style="75" customWidth="1"/>
    <col min="8706" max="8707" width="11.88671875" style="75" customWidth="1"/>
    <col min="8708" max="8708" width="47.5546875" style="75" customWidth="1"/>
    <col min="8709" max="8709" width="13.33203125" style="75" customWidth="1"/>
    <col min="8710" max="8710" width="16.88671875" style="75" customWidth="1"/>
    <col min="8711" max="8711" width="13.33203125" style="75" customWidth="1"/>
    <col min="8712" max="8712" width="14.44140625" style="75" customWidth="1"/>
    <col min="8713" max="8713" width="21.33203125" style="75" customWidth="1"/>
    <col min="8714" max="8714" width="12.5546875" style="75" bestFit="1" customWidth="1"/>
    <col min="8715" max="8715" width="14.5546875" style="75" customWidth="1"/>
    <col min="8716" max="8716" width="7.109375" style="75" customWidth="1"/>
    <col min="8717" max="8717" width="9.109375" style="75"/>
    <col min="8718" max="8718" width="9.109375" style="75" customWidth="1"/>
    <col min="8719" max="8719" width="14.33203125" style="75" customWidth="1"/>
    <col min="8720" max="8720" width="12.33203125" style="75" customWidth="1"/>
    <col min="8721" max="8721" width="9.109375" style="75" customWidth="1"/>
    <col min="8722" max="8960" width="9.109375" style="75"/>
    <col min="8961" max="8961" width="4.44140625" style="75" customWidth="1"/>
    <col min="8962" max="8963" width="11.88671875" style="75" customWidth="1"/>
    <col min="8964" max="8964" width="47.5546875" style="75" customWidth="1"/>
    <col min="8965" max="8965" width="13.33203125" style="75" customWidth="1"/>
    <col min="8966" max="8966" width="16.88671875" style="75" customWidth="1"/>
    <col min="8967" max="8967" width="13.33203125" style="75" customWidth="1"/>
    <col min="8968" max="8968" width="14.44140625" style="75" customWidth="1"/>
    <col min="8969" max="8969" width="21.33203125" style="75" customWidth="1"/>
    <col min="8970" max="8970" width="12.5546875" style="75" bestFit="1" customWidth="1"/>
    <col min="8971" max="8971" width="14.5546875" style="75" customWidth="1"/>
    <col min="8972" max="8972" width="7.109375" style="75" customWidth="1"/>
    <col min="8973" max="8973" width="9.109375" style="75"/>
    <col min="8974" max="8974" width="9.109375" style="75" customWidth="1"/>
    <col min="8975" max="8975" width="14.33203125" style="75" customWidth="1"/>
    <col min="8976" max="8976" width="12.33203125" style="75" customWidth="1"/>
    <col min="8977" max="8977" width="9.109375" style="75" customWidth="1"/>
    <col min="8978" max="9216" width="9.109375" style="75"/>
    <col min="9217" max="9217" width="4.44140625" style="75" customWidth="1"/>
    <col min="9218" max="9219" width="11.88671875" style="75" customWidth="1"/>
    <col min="9220" max="9220" width="47.5546875" style="75" customWidth="1"/>
    <col min="9221" max="9221" width="13.33203125" style="75" customWidth="1"/>
    <col min="9222" max="9222" width="16.88671875" style="75" customWidth="1"/>
    <col min="9223" max="9223" width="13.33203125" style="75" customWidth="1"/>
    <col min="9224" max="9224" width="14.44140625" style="75" customWidth="1"/>
    <col min="9225" max="9225" width="21.33203125" style="75" customWidth="1"/>
    <col min="9226" max="9226" width="12.5546875" style="75" bestFit="1" customWidth="1"/>
    <col min="9227" max="9227" width="14.5546875" style="75" customWidth="1"/>
    <col min="9228" max="9228" width="7.109375" style="75" customWidth="1"/>
    <col min="9229" max="9229" width="9.109375" style="75"/>
    <col min="9230" max="9230" width="9.109375" style="75" customWidth="1"/>
    <col min="9231" max="9231" width="14.33203125" style="75" customWidth="1"/>
    <col min="9232" max="9232" width="12.33203125" style="75" customWidth="1"/>
    <col min="9233" max="9233" width="9.109375" style="75" customWidth="1"/>
    <col min="9234" max="9472" width="9.109375" style="75"/>
    <col min="9473" max="9473" width="4.44140625" style="75" customWidth="1"/>
    <col min="9474" max="9475" width="11.88671875" style="75" customWidth="1"/>
    <col min="9476" max="9476" width="47.5546875" style="75" customWidth="1"/>
    <col min="9477" max="9477" width="13.33203125" style="75" customWidth="1"/>
    <col min="9478" max="9478" width="16.88671875" style="75" customWidth="1"/>
    <col min="9479" max="9479" width="13.33203125" style="75" customWidth="1"/>
    <col min="9480" max="9480" width="14.44140625" style="75" customWidth="1"/>
    <col min="9481" max="9481" width="21.33203125" style="75" customWidth="1"/>
    <col min="9482" max="9482" width="12.5546875" style="75" bestFit="1" customWidth="1"/>
    <col min="9483" max="9483" width="14.5546875" style="75" customWidth="1"/>
    <col min="9484" max="9484" width="7.109375" style="75" customWidth="1"/>
    <col min="9485" max="9485" width="9.109375" style="75"/>
    <col min="9486" max="9486" width="9.109375" style="75" customWidth="1"/>
    <col min="9487" max="9487" width="14.33203125" style="75" customWidth="1"/>
    <col min="9488" max="9488" width="12.33203125" style="75" customWidth="1"/>
    <col min="9489" max="9489" width="9.109375" style="75" customWidth="1"/>
    <col min="9490" max="9728" width="9.109375" style="75"/>
    <col min="9729" max="9729" width="4.44140625" style="75" customWidth="1"/>
    <col min="9730" max="9731" width="11.88671875" style="75" customWidth="1"/>
    <col min="9732" max="9732" width="47.5546875" style="75" customWidth="1"/>
    <col min="9733" max="9733" width="13.33203125" style="75" customWidth="1"/>
    <col min="9734" max="9734" width="16.88671875" style="75" customWidth="1"/>
    <col min="9735" max="9735" width="13.33203125" style="75" customWidth="1"/>
    <col min="9736" max="9736" width="14.44140625" style="75" customWidth="1"/>
    <col min="9737" max="9737" width="21.33203125" style="75" customWidth="1"/>
    <col min="9738" max="9738" width="12.5546875" style="75" bestFit="1" customWidth="1"/>
    <col min="9739" max="9739" width="14.5546875" style="75" customWidth="1"/>
    <col min="9740" max="9740" width="7.109375" style="75" customWidth="1"/>
    <col min="9741" max="9741" width="9.109375" style="75"/>
    <col min="9742" max="9742" width="9.109375" style="75" customWidth="1"/>
    <col min="9743" max="9743" width="14.33203125" style="75" customWidth="1"/>
    <col min="9744" max="9744" width="12.33203125" style="75" customWidth="1"/>
    <col min="9745" max="9745" width="9.109375" style="75" customWidth="1"/>
    <col min="9746" max="9984" width="9.109375" style="75"/>
    <col min="9985" max="9985" width="4.44140625" style="75" customWidth="1"/>
    <col min="9986" max="9987" width="11.88671875" style="75" customWidth="1"/>
    <col min="9988" max="9988" width="47.5546875" style="75" customWidth="1"/>
    <col min="9989" max="9989" width="13.33203125" style="75" customWidth="1"/>
    <col min="9990" max="9990" width="16.88671875" style="75" customWidth="1"/>
    <col min="9991" max="9991" width="13.33203125" style="75" customWidth="1"/>
    <col min="9992" max="9992" width="14.44140625" style="75" customWidth="1"/>
    <col min="9993" max="9993" width="21.33203125" style="75" customWidth="1"/>
    <col min="9994" max="9994" width="12.5546875" style="75" bestFit="1" customWidth="1"/>
    <col min="9995" max="9995" width="14.5546875" style="75" customWidth="1"/>
    <col min="9996" max="9996" width="7.109375" style="75" customWidth="1"/>
    <col min="9997" max="9997" width="9.109375" style="75"/>
    <col min="9998" max="9998" width="9.109375" style="75" customWidth="1"/>
    <col min="9999" max="9999" width="14.33203125" style="75" customWidth="1"/>
    <col min="10000" max="10000" width="12.33203125" style="75" customWidth="1"/>
    <col min="10001" max="10001" width="9.109375" style="75" customWidth="1"/>
    <col min="10002" max="10240" width="9.109375" style="75"/>
    <col min="10241" max="10241" width="4.44140625" style="75" customWidth="1"/>
    <col min="10242" max="10243" width="11.88671875" style="75" customWidth="1"/>
    <col min="10244" max="10244" width="47.5546875" style="75" customWidth="1"/>
    <col min="10245" max="10245" width="13.33203125" style="75" customWidth="1"/>
    <col min="10246" max="10246" width="16.88671875" style="75" customWidth="1"/>
    <col min="10247" max="10247" width="13.33203125" style="75" customWidth="1"/>
    <col min="10248" max="10248" width="14.44140625" style="75" customWidth="1"/>
    <col min="10249" max="10249" width="21.33203125" style="75" customWidth="1"/>
    <col min="10250" max="10250" width="12.5546875" style="75" bestFit="1" customWidth="1"/>
    <col min="10251" max="10251" width="14.5546875" style="75" customWidth="1"/>
    <col min="10252" max="10252" width="7.109375" style="75" customWidth="1"/>
    <col min="10253" max="10253" width="9.109375" style="75"/>
    <col min="10254" max="10254" width="9.109375" style="75" customWidth="1"/>
    <col min="10255" max="10255" width="14.33203125" style="75" customWidth="1"/>
    <col min="10256" max="10256" width="12.33203125" style="75" customWidth="1"/>
    <col min="10257" max="10257" width="9.109375" style="75" customWidth="1"/>
    <col min="10258" max="10496" width="9.109375" style="75"/>
    <col min="10497" max="10497" width="4.44140625" style="75" customWidth="1"/>
    <col min="10498" max="10499" width="11.88671875" style="75" customWidth="1"/>
    <col min="10500" max="10500" width="47.5546875" style="75" customWidth="1"/>
    <col min="10501" max="10501" width="13.33203125" style="75" customWidth="1"/>
    <col min="10502" max="10502" width="16.88671875" style="75" customWidth="1"/>
    <col min="10503" max="10503" width="13.33203125" style="75" customWidth="1"/>
    <col min="10504" max="10504" width="14.44140625" style="75" customWidth="1"/>
    <col min="10505" max="10505" width="21.33203125" style="75" customWidth="1"/>
    <col min="10506" max="10506" width="12.5546875" style="75" bestFit="1" customWidth="1"/>
    <col min="10507" max="10507" width="14.5546875" style="75" customWidth="1"/>
    <col min="10508" max="10508" width="7.109375" style="75" customWidth="1"/>
    <col min="10509" max="10509" width="9.109375" style="75"/>
    <col min="10510" max="10510" width="9.109375" style="75" customWidth="1"/>
    <col min="10511" max="10511" width="14.33203125" style="75" customWidth="1"/>
    <col min="10512" max="10512" width="12.33203125" style="75" customWidth="1"/>
    <col min="10513" max="10513" width="9.109375" style="75" customWidth="1"/>
    <col min="10514" max="10752" width="9.109375" style="75"/>
    <col min="10753" max="10753" width="4.44140625" style="75" customWidth="1"/>
    <col min="10754" max="10755" width="11.88671875" style="75" customWidth="1"/>
    <col min="10756" max="10756" width="47.5546875" style="75" customWidth="1"/>
    <col min="10757" max="10757" width="13.33203125" style="75" customWidth="1"/>
    <col min="10758" max="10758" width="16.88671875" style="75" customWidth="1"/>
    <col min="10759" max="10759" width="13.33203125" style="75" customWidth="1"/>
    <col min="10760" max="10760" width="14.44140625" style="75" customWidth="1"/>
    <col min="10761" max="10761" width="21.33203125" style="75" customWidth="1"/>
    <col min="10762" max="10762" width="12.5546875" style="75" bestFit="1" customWidth="1"/>
    <col min="10763" max="10763" width="14.5546875" style="75" customWidth="1"/>
    <col min="10764" max="10764" width="7.109375" style="75" customWidth="1"/>
    <col min="10765" max="10765" width="9.109375" style="75"/>
    <col min="10766" max="10766" width="9.109375" style="75" customWidth="1"/>
    <col min="10767" max="10767" width="14.33203125" style="75" customWidth="1"/>
    <col min="10768" max="10768" width="12.33203125" style="75" customWidth="1"/>
    <col min="10769" max="10769" width="9.109375" style="75" customWidth="1"/>
    <col min="10770" max="11008" width="9.109375" style="75"/>
    <col min="11009" max="11009" width="4.44140625" style="75" customWidth="1"/>
    <col min="11010" max="11011" width="11.88671875" style="75" customWidth="1"/>
    <col min="11012" max="11012" width="47.5546875" style="75" customWidth="1"/>
    <col min="11013" max="11013" width="13.33203125" style="75" customWidth="1"/>
    <col min="11014" max="11014" width="16.88671875" style="75" customWidth="1"/>
    <col min="11015" max="11015" width="13.33203125" style="75" customWidth="1"/>
    <col min="11016" max="11016" width="14.44140625" style="75" customWidth="1"/>
    <col min="11017" max="11017" width="21.33203125" style="75" customWidth="1"/>
    <col min="11018" max="11018" width="12.5546875" style="75" bestFit="1" customWidth="1"/>
    <col min="11019" max="11019" width="14.5546875" style="75" customWidth="1"/>
    <col min="11020" max="11020" width="7.109375" style="75" customWidth="1"/>
    <col min="11021" max="11021" width="9.109375" style="75"/>
    <col min="11022" max="11022" width="9.109375" style="75" customWidth="1"/>
    <col min="11023" max="11023" width="14.33203125" style="75" customWidth="1"/>
    <col min="11024" max="11024" width="12.33203125" style="75" customWidth="1"/>
    <col min="11025" max="11025" width="9.109375" style="75" customWidth="1"/>
    <col min="11026" max="11264" width="9.109375" style="75"/>
    <col min="11265" max="11265" width="4.44140625" style="75" customWidth="1"/>
    <col min="11266" max="11267" width="11.88671875" style="75" customWidth="1"/>
    <col min="11268" max="11268" width="47.5546875" style="75" customWidth="1"/>
    <col min="11269" max="11269" width="13.33203125" style="75" customWidth="1"/>
    <col min="11270" max="11270" width="16.88671875" style="75" customWidth="1"/>
    <col min="11271" max="11271" width="13.33203125" style="75" customWidth="1"/>
    <col min="11272" max="11272" width="14.44140625" style="75" customWidth="1"/>
    <col min="11273" max="11273" width="21.33203125" style="75" customWidth="1"/>
    <col min="11274" max="11274" width="12.5546875" style="75" bestFit="1" customWidth="1"/>
    <col min="11275" max="11275" width="14.5546875" style="75" customWidth="1"/>
    <col min="11276" max="11276" width="7.109375" style="75" customWidth="1"/>
    <col min="11277" max="11277" width="9.109375" style="75"/>
    <col min="11278" max="11278" width="9.109375" style="75" customWidth="1"/>
    <col min="11279" max="11279" width="14.33203125" style="75" customWidth="1"/>
    <col min="11280" max="11280" width="12.33203125" style="75" customWidth="1"/>
    <col min="11281" max="11281" width="9.109375" style="75" customWidth="1"/>
    <col min="11282" max="11520" width="9.109375" style="75"/>
    <col min="11521" max="11521" width="4.44140625" style="75" customWidth="1"/>
    <col min="11522" max="11523" width="11.88671875" style="75" customWidth="1"/>
    <col min="11524" max="11524" width="47.5546875" style="75" customWidth="1"/>
    <col min="11525" max="11525" width="13.33203125" style="75" customWidth="1"/>
    <col min="11526" max="11526" width="16.88671875" style="75" customWidth="1"/>
    <col min="11527" max="11527" width="13.33203125" style="75" customWidth="1"/>
    <col min="11528" max="11528" width="14.44140625" style="75" customWidth="1"/>
    <col min="11529" max="11529" width="21.33203125" style="75" customWidth="1"/>
    <col min="11530" max="11530" width="12.5546875" style="75" bestFit="1" customWidth="1"/>
    <col min="11531" max="11531" width="14.5546875" style="75" customWidth="1"/>
    <col min="11532" max="11532" width="7.109375" style="75" customWidth="1"/>
    <col min="11533" max="11533" width="9.109375" style="75"/>
    <col min="11534" max="11534" width="9.109375" style="75" customWidth="1"/>
    <col min="11535" max="11535" width="14.33203125" style="75" customWidth="1"/>
    <col min="11536" max="11536" width="12.33203125" style="75" customWidth="1"/>
    <col min="11537" max="11537" width="9.109375" style="75" customWidth="1"/>
    <col min="11538" max="11776" width="9.109375" style="75"/>
    <col min="11777" max="11777" width="4.44140625" style="75" customWidth="1"/>
    <col min="11778" max="11779" width="11.88671875" style="75" customWidth="1"/>
    <col min="11780" max="11780" width="47.5546875" style="75" customWidth="1"/>
    <col min="11781" max="11781" width="13.33203125" style="75" customWidth="1"/>
    <col min="11782" max="11782" width="16.88671875" style="75" customWidth="1"/>
    <col min="11783" max="11783" width="13.33203125" style="75" customWidth="1"/>
    <col min="11784" max="11784" width="14.44140625" style="75" customWidth="1"/>
    <col min="11785" max="11785" width="21.33203125" style="75" customWidth="1"/>
    <col min="11786" max="11786" width="12.5546875" style="75" bestFit="1" customWidth="1"/>
    <col min="11787" max="11787" width="14.5546875" style="75" customWidth="1"/>
    <col min="11788" max="11788" width="7.109375" style="75" customWidth="1"/>
    <col min="11789" max="11789" width="9.109375" style="75"/>
    <col min="11790" max="11790" width="9.109375" style="75" customWidth="1"/>
    <col min="11791" max="11791" width="14.33203125" style="75" customWidth="1"/>
    <col min="11792" max="11792" width="12.33203125" style="75" customWidth="1"/>
    <col min="11793" max="11793" width="9.109375" style="75" customWidth="1"/>
    <col min="11794" max="12032" width="9.109375" style="75"/>
    <col min="12033" max="12033" width="4.44140625" style="75" customWidth="1"/>
    <col min="12034" max="12035" width="11.88671875" style="75" customWidth="1"/>
    <col min="12036" max="12036" width="47.5546875" style="75" customWidth="1"/>
    <col min="12037" max="12037" width="13.33203125" style="75" customWidth="1"/>
    <col min="12038" max="12038" width="16.88671875" style="75" customWidth="1"/>
    <col min="12039" max="12039" width="13.33203125" style="75" customWidth="1"/>
    <col min="12040" max="12040" width="14.44140625" style="75" customWidth="1"/>
    <col min="12041" max="12041" width="21.33203125" style="75" customWidth="1"/>
    <col min="12042" max="12042" width="12.5546875" style="75" bestFit="1" customWidth="1"/>
    <col min="12043" max="12043" width="14.5546875" style="75" customWidth="1"/>
    <col min="12044" max="12044" width="7.109375" style="75" customWidth="1"/>
    <col min="12045" max="12045" width="9.109375" style="75"/>
    <col min="12046" max="12046" width="9.109375" style="75" customWidth="1"/>
    <col min="12047" max="12047" width="14.33203125" style="75" customWidth="1"/>
    <col min="12048" max="12048" width="12.33203125" style="75" customWidth="1"/>
    <col min="12049" max="12049" width="9.109375" style="75" customWidth="1"/>
    <col min="12050" max="12288" width="9.109375" style="75"/>
    <col min="12289" max="12289" width="4.44140625" style="75" customWidth="1"/>
    <col min="12290" max="12291" width="11.88671875" style="75" customWidth="1"/>
    <col min="12292" max="12292" width="47.5546875" style="75" customWidth="1"/>
    <col min="12293" max="12293" width="13.33203125" style="75" customWidth="1"/>
    <col min="12294" max="12294" width="16.88671875" style="75" customWidth="1"/>
    <col min="12295" max="12295" width="13.33203125" style="75" customWidth="1"/>
    <col min="12296" max="12296" width="14.44140625" style="75" customWidth="1"/>
    <col min="12297" max="12297" width="21.33203125" style="75" customWidth="1"/>
    <col min="12298" max="12298" width="12.5546875" style="75" bestFit="1" customWidth="1"/>
    <col min="12299" max="12299" width="14.5546875" style="75" customWidth="1"/>
    <col min="12300" max="12300" width="7.109375" style="75" customWidth="1"/>
    <col min="12301" max="12301" width="9.109375" style="75"/>
    <col min="12302" max="12302" width="9.109375" style="75" customWidth="1"/>
    <col min="12303" max="12303" width="14.33203125" style="75" customWidth="1"/>
    <col min="12304" max="12304" width="12.33203125" style="75" customWidth="1"/>
    <col min="12305" max="12305" width="9.109375" style="75" customWidth="1"/>
    <col min="12306" max="12544" width="9.109375" style="75"/>
    <col min="12545" max="12545" width="4.44140625" style="75" customWidth="1"/>
    <col min="12546" max="12547" width="11.88671875" style="75" customWidth="1"/>
    <col min="12548" max="12548" width="47.5546875" style="75" customWidth="1"/>
    <col min="12549" max="12549" width="13.33203125" style="75" customWidth="1"/>
    <col min="12550" max="12550" width="16.88671875" style="75" customWidth="1"/>
    <col min="12551" max="12551" width="13.33203125" style="75" customWidth="1"/>
    <col min="12552" max="12552" width="14.44140625" style="75" customWidth="1"/>
    <col min="12553" max="12553" width="21.33203125" style="75" customWidth="1"/>
    <col min="12554" max="12554" width="12.5546875" style="75" bestFit="1" customWidth="1"/>
    <col min="12555" max="12555" width="14.5546875" style="75" customWidth="1"/>
    <col min="12556" max="12556" width="7.109375" style="75" customWidth="1"/>
    <col min="12557" max="12557" width="9.109375" style="75"/>
    <col min="12558" max="12558" width="9.109375" style="75" customWidth="1"/>
    <col min="12559" max="12559" width="14.33203125" style="75" customWidth="1"/>
    <col min="12560" max="12560" width="12.33203125" style="75" customWidth="1"/>
    <col min="12561" max="12561" width="9.109375" style="75" customWidth="1"/>
    <col min="12562" max="12800" width="9.109375" style="75"/>
    <col min="12801" max="12801" width="4.44140625" style="75" customWidth="1"/>
    <col min="12802" max="12803" width="11.88671875" style="75" customWidth="1"/>
    <col min="12804" max="12804" width="47.5546875" style="75" customWidth="1"/>
    <col min="12805" max="12805" width="13.33203125" style="75" customWidth="1"/>
    <col min="12806" max="12806" width="16.88671875" style="75" customWidth="1"/>
    <col min="12807" max="12807" width="13.33203125" style="75" customWidth="1"/>
    <col min="12808" max="12808" width="14.44140625" style="75" customWidth="1"/>
    <col min="12809" max="12809" width="21.33203125" style="75" customWidth="1"/>
    <col min="12810" max="12810" width="12.5546875" style="75" bestFit="1" customWidth="1"/>
    <col min="12811" max="12811" width="14.5546875" style="75" customWidth="1"/>
    <col min="12812" max="12812" width="7.109375" style="75" customWidth="1"/>
    <col min="12813" max="12813" width="9.109375" style="75"/>
    <col min="12814" max="12814" width="9.109375" style="75" customWidth="1"/>
    <col min="12815" max="12815" width="14.33203125" style="75" customWidth="1"/>
    <col min="12816" max="12816" width="12.33203125" style="75" customWidth="1"/>
    <col min="12817" max="12817" width="9.109375" style="75" customWidth="1"/>
    <col min="12818" max="13056" width="9.109375" style="75"/>
    <col min="13057" max="13057" width="4.44140625" style="75" customWidth="1"/>
    <col min="13058" max="13059" width="11.88671875" style="75" customWidth="1"/>
    <col min="13060" max="13060" width="47.5546875" style="75" customWidth="1"/>
    <col min="13061" max="13061" width="13.33203125" style="75" customWidth="1"/>
    <col min="13062" max="13062" width="16.88671875" style="75" customWidth="1"/>
    <col min="13063" max="13063" width="13.33203125" style="75" customWidth="1"/>
    <col min="13064" max="13064" width="14.44140625" style="75" customWidth="1"/>
    <col min="13065" max="13065" width="21.33203125" style="75" customWidth="1"/>
    <col min="13066" max="13066" width="12.5546875" style="75" bestFit="1" customWidth="1"/>
    <col min="13067" max="13067" width="14.5546875" style="75" customWidth="1"/>
    <col min="13068" max="13068" width="7.109375" style="75" customWidth="1"/>
    <col min="13069" max="13069" width="9.109375" style="75"/>
    <col min="13070" max="13070" width="9.109375" style="75" customWidth="1"/>
    <col min="13071" max="13071" width="14.33203125" style="75" customWidth="1"/>
    <col min="13072" max="13072" width="12.33203125" style="75" customWidth="1"/>
    <col min="13073" max="13073" width="9.109375" style="75" customWidth="1"/>
    <col min="13074" max="13312" width="9.109375" style="75"/>
    <col min="13313" max="13313" width="4.44140625" style="75" customWidth="1"/>
    <col min="13314" max="13315" width="11.88671875" style="75" customWidth="1"/>
    <col min="13316" max="13316" width="47.5546875" style="75" customWidth="1"/>
    <col min="13317" max="13317" width="13.33203125" style="75" customWidth="1"/>
    <col min="13318" max="13318" width="16.88671875" style="75" customWidth="1"/>
    <col min="13319" max="13319" width="13.33203125" style="75" customWidth="1"/>
    <col min="13320" max="13320" width="14.44140625" style="75" customWidth="1"/>
    <col min="13321" max="13321" width="21.33203125" style="75" customWidth="1"/>
    <col min="13322" max="13322" width="12.5546875" style="75" bestFit="1" customWidth="1"/>
    <col min="13323" max="13323" width="14.5546875" style="75" customWidth="1"/>
    <col min="13324" max="13324" width="7.109375" style="75" customWidth="1"/>
    <col min="13325" max="13325" width="9.109375" style="75"/>
    <col min="13326" max="13326" width="9.109375" style="75" customWidth="1"/>
    <col min="13327" max="13327" width="14.33203125" style="75" customWidth="1"/>
    <col min="13328" max="13328" width="12.33203125" style="75" customWidth="1"/>
    <col min="13329" max="13329" width="9.109375" style="75" customWidth="1"/>
    <col min="13330" max="13568" width="9.109375" style="75"/>
    <col min="13569" max="13569" width="4.44140625" style="75" customWidth="1"/>
    <col min="13570" max="13571" width="11.88671875" style="75" customWidth="1"/>
    <col min="13572" max="13572" width="47.5546875" style="75" customWidth="1"/>
    <col min="13573" max="13573" width="13.33203125" style="75" customWidth="1"/>
    <col min="13574" max="13574" width="16.88671875" style="75" customWidth="1"/>
    <col min="13575" max="13575" width="13.33203125" style="75" customWidth="1"/>
    <col min="13576" max="13576" width="14.44140625" style="75" customWidth="1"/>
    <col min="13577" max="13577" width="21.33203125" style="75" customWidth="1"/>
    <col min="13578" max="13578" width="12.5546875" style="75" bestFit="1" customWidth="1"/>
    <col min="13579" max="13579" width="14.5546875" style="75" customWidth="1"/>
    <col min="13580" max="13580" width="7.109375" style="75" customWidth="1"/>
    <col min="13581" max="13581" width="9.109375" style="75"/>
    <col min="13582" max="13582" width="9.109375" style="75" customWidth="1"/>
    <col min="13583" max="13583" width="14.33203125" style="75" customWidth="1"/>
    <col min="13584" max="13584" width="12.33203125" style="75" customWidth="1"/>
    <col min="13585" max="13585" width="9.109375" style="75" customWidth="1"/>
    <col min="13586" max="13824" width="9.109375" style="75"/>
    <col min="13825" max="13825" width="4.44140625" style="75" customWidth="1"/>
    <col min="13826" max="13827" width="11.88671875" style="75" customWidth="1"/>
    <col min="13828" max="13828" width="47.5546875" style="75" customWidth="1"/>
    <col min="13829" max="13829" width="13.33203125" style="75" customWidth="1"/>
    <col min="13830" max="13830" width="16.88671875" style="75" customWidth="1"/>
    <col min="13831" max="13831" width="13.33203125" style="75" customWidth="1"/>
    <col min="13832" max="13832" width="14.44140625" style="75" customWidth="1"/>
    <col min="13833" max="13833" width="21.33203125" style="75" customWidth="1"/>
    <col min="13834" max="13834" width="12.5546875" style="75" bestFit="1" customWidth="1"/>
    <col min="13835" max="13835" width="14.5546875" style="75" customWidth="1"/>
    <col min="13836" max="13836" width="7.109375" style="75" customWidth="1"/>
    <col min="13837" max="13837" width="9.109375" style="75"/>
    <col min="13838" max="13838" width="9.109375" style="75" customWidth="1"/>
    <col min="13839" max="13839" width="14.33203125" style="75" customWidth="1"/>
    <col min="13840" max="13840" width="12.33203125" style="75" customWidth="1"/>
    <col min="13841" max="13841" width="9.109375" style="75" customWidth="1"/>
    <col min="13842" max="14080" width="9.109375" style="75"/>
    <col min="14081" max="14081" width="4.44140625" style="75" customWidth="1"/>
    <col min="14082" max="14083" width="11.88671875" style="75" customWidth="1"/>
    <col min="14084" max="14084" width="47.5546875" style="75" customWidth="1"/>
    <col min="14085" max="14085" width="13.33203125" style="75" customWidth="1"/>
    <col min="14086" max="14086" width="16.88671875" style="75" customWidth="1"/>
    <col min="14087" max="14087" width="13.33203125" style="75" customWidth="1"/>
    <col min="14088" max="14088" width="14.44140625" style="75" customWidth="1"/>
    <col min="14089" max="14089" width="21.33203125" style="75" customWidth="1"/>
    <col min="14090" max="14090" width="12.5546875" style="75" bestFit="1" customWidth="1"/>
    <col min="14091" max="14091" width="14.5546875" style="75" customWidth="1"/>
    <col min="14092" max="14092" width="7.109375" style="75" customWidth="1"/>
    <col min="14093" max="14093" width="9.109375" style="75"/>
    <col min="14094" max="14094" width="9.109375" style="75" customWidth="1"/>
    <col min="14095" max="14095" width="14.33203125" style="75" customWidth="1"/>
    <col min="14096" max="14096" width="12.33203125" style="75" customWidth="1"/>
    <col min="14097" max="14097" width="9.109375" style="75" customWidth="1"/>
    <col min="14098" max="14336" width="9.109375" style="75"/>
    <col min="14337" max="14337" width="4.44140625" style="75" customWidth="1"/>
    <col min="14338" max="14339" width="11.88671875" style="75" customWidth="1"/>
    <col min="14340" max="14340" width="47.5546875" style="75" customWidth="1"/>
    <col min="14341" max="14341" width="13.33203125" style="75" customWidth="1"/>
    <col min="14342" max="14342" width="16.88671875" style="75" customWidth="1"/>
    <col min="14343" max="14343" width="13.33203125" style="75" customWidth="1"/>
    <col min="14344" max="14344" width="14.44140625" style="75" customWidth="1"/>
    <col min="14345" max="14345" width="21.33203125" style="75" customWidth="1"/>
    <col min="14346" max="14346" width="12.5546875" style="75" bestFit="1" customWidth="1"/>
    <col min="14347" max="14347" width="14.5546875" style="75" customWidth="1"/>
    <col min="14348" max="14348" width="7.109375" style="75" customWidth="1"/>
    <col min="14349" max="14349" width="9.109375" style="75"/>
    <col min="14350" max="14350" width="9.109375" style="75" customWidth="1"/>
    <col min="14351" max="14351" width="14.33203125" style="75" customWidth="1"/>
    <col min="14352" max="14352" width="12.33203125" style="75" customWidth="1"/>
    <col min="14353" max="14353" width="9.109375" style="75" customWidth="1"/>
    <col min="14354" max="14592" width="9.109375" style="75"/>
    <col min="14593" max="14593" width="4.44140625" style="75" customWidth="1"/>
    <col min="14594" max="14595" width="11.88671875" style="75" customWidth="1"/>
    <col min="14596" max="14596" width="47.5546875" style="75" customWidth="1"/>
    <col min="14597" max="14597" width="13.33203125" style="75" customWidth="1"/>
    <col min="14598" max="14598" width="16.88671875" style="75" customWidth="1"/>
    <col min="14599" max="14599" width="13.33203125" style="75" customWidth="1"/>
    <col min="14600" max="14600" width="14.44140625" style="75" customWidth="1"/>
    <col min="14601" max="14601" width="21.33203125" style="75" customWidth="1"/>
    <col min="14602" max="14602" width="12.5546875" style="75" bestFit="1" customWidth="1"/>
    <col min="14603" max="14603" width="14.5546875" style="75" customWidth="1"/>
    <col min="14604" max="14604" width="7.109375" style="75" customWidth="1"/>
    <col min="14605" max="14605" width="9.109375" style="75"/>
    <col min="14606" max="14606" width="9.109375" style="75" customWidth="1"/>
    <col min="14607" max="14607" width="14.33203125" style="75" customWidth="1"/>
    <col min="14608" max="14608" width="12.33203125" style="75" customWidth="1"/>
    <col min="14609" max="14609" width="9.109375" style="75" customWidth="1"/>
    <col min="14610" max="14848" width="9.109375" style="75"/>
    <col min="14849" max="14849" width="4.44140625" style="75" customWidth="1"/>
    <col min="14850" max="14851" width="11.88671875" style="75" customWidth="1"/>
    <col min="14852" max="14852" width="47.5546875" style="75" customWidth="1"/>
    <col min="14853" max="14853" width="13.33203125" style="75" customWidth="1"/>
    <col min="14854" max="14854" width="16.88671875" style="75" customWidth="1"/>
    <col min="14855" max="14855" width="13.33203125" style="75" customWidth="1"/>
    <col min="14856" max="14856" width="14.44140625" style="75" customWidth="1"/>
    <col min="14857" max="14857" width="21.33203125" style="75" customWidth="1"/>
    <col min="14858" max="14858" width="12.5546875" style="75" bestFit="1" customWidth="1"/>
    <col min="14859" max="14859" width="14.5546875" style="75" customWidth="1"/>
    <col min="14860" max="14860" width="7.109375" style="75" customWidth="1"/>
    <col min="14861" max="14861" width="9.109375" style="75"/>
    <col min="14862" max="14862" width="9.109375" style="75" customWidth="1"/>
    <col min="14863" max="14863" width="14.33203125" style="75" customWidth="1"/>
    <col min="14864" max="14864" width="12.33203125" style="75" customWidth="1"/>
    <col min="14865" max="14865" width="9.109375" style="75" customWidth="1"/>
    <col min="14866" max="15104" width="9.109375" style="75"/>
    <col min="15105" max="15105" width="4.44140625" style="75" customWidth="1"/>
    <col min="15106" max="15107" width="11.88671875" style="75" customWidth="1"/>
    <col min="15108" max="15108" width="47.5546875" style="75" customWidth="1"/>
    <col min="15109" max="15109" width="13.33203125" style="75" customWidth="1"/>
    <col min="15110" max="15110" width="16.88671875" style="75" customWidth="1"/>
    <col min="15111" max="15111" width="13.33203125" style="75" customWidth="1"/>
    <col min="15112" max="15112" width="14.44140625" style="75" customWidth="1"/>
    <col min="15113" max="15113" width="21.33203125" style="75" customWidth="1"/>
    <col min="15114" max="15114" width="12.5546875" style="75" bestFit="1" customWidth="1"/>
    <col min="15115" max="15115" width="14.5546875" style="75" customWidth="1"/>
    <col min="15116" max="15116" width="7.109375" style="75" customWidth="1"/>
    <col min="15117" max="15117" width="9.109375" style="75"/>
    <col min="15118" max="15118" width="9.109375" style="75" customWidth="1"/>
    <col min="15119" max="15119" width="14.33203125" style="75" customWidth="1"/>
    <col min="15120" max="15120" width="12.33203125" style="75" customWidth="1"/>
    <col min="15121" max="15121" width="9.109375" style="75" customWidth="1"/>
    <col min="15122" max="15360" width="9.109375" style="75"/>
    <col min="15361" max="15361" width="4.44140625" style="75" customWidth="1"/>
    <col min="15362" max="15363" width="11.88671875" style="75" customWidth="1"/>
    <col min="15364" max="15364" width="47.5546875" style="75" customWidth="1"/>
    <col min="15365" max="15365" width="13.33203125" style="75" customWidth="1"/>
    <col min="15366" max="15366" width="16.88671875" style="75" customWidth="1"/>
    <col min="15367" max="15367" width="13.33203125" style="75" customWidth="1"/>
    <col min="15368" max="15368" width="14.44140625" style="75" customWidth="1"/>
    <col min="15369" max="15369" width="21.33203125" style="75" customWidth="1"/>
    <col min="15370" max="15370" width="12.5546875" style="75" bestFit="1" customWidth="1"/>
    <col min="15371" max="15371" width="14.5546875" style="75" customWidth="1"/>
    <col min="15372" max="15372" width="7.109375" style="75" customWidth="1"/>
    <col min="15373" max="15373" width="9.109375" style="75"/>
    <col min="15374" max="15374" width="9.109375" style="75" customWidth="1"/>
    <col min="15375" max="15375" width="14.33203125" style="75" customWidth="1"/>
    <col min="15376" max="15376" width="12.33203125" style="75" customWidth="1"/>
    <col min="15377" max="15377" width="9.109375" style="75" customWidth="1"/>
    <col min="15378" max="15616" width="9.109375" style="75"/>
    <col min="15617" max="15617" width="4.44140625" style="75" customWidth="1"/>
    <col min="15618" max="15619" width="11.88671875" style="75" customWidth="1"/>
    <col min="15620" max="15620" width="47.5546875" style="75" customWidth="1"/>
    <col min="15621" max="15621" width="13.33203125" style="75" customWidth="1"/>
    <col min="15622" max="15622" width="16.88671875" style="75" customWidth="1"/>
    <col min="15623" max="15623" width="13.33203125" style="75" customWidth="1"/>
    <col min="15624" max="15624" width="14.44140625" style="75" customWidth="1"/>
    <col min="15625" max="15625" width="21.33203125" style="75" customWidth="1"/>
    <col min="15626" max="15626" width="12.5546875" style="75" bestFit="1" customWidth="1"/>
    <col min="15627" max="15627" width="14.5546875" style="75" customWidth="1"/>
    <col min="15628" max="15628" width="7.109375" style="75" customWidth="1"/>
    <col min="15629" max="15629" width="9.109375" style="75"/>
    <col min="15630" max="15630" width="9.109375" style="75" customWidth="1"/>
    <col min="15631" max="15631" width="14.33203125" style="75" customWidth="1"/>
    <col min="15632" max="15632" width="12.33203125" style="75" customWidth="1"/>
    <col min="15633" max="15633" width="9.109375" style="75" customWidth="1"/>
    <col min="15634" max="15872" width="9.109375" style="75"/>
    <col min="15873" max="15873" width="4.44140625" style="75" customWidth="1"/>
    <col min="15874" max="15875" width="11.88671875" style="75" customWidth="1"/>
    <col min="15876" max="15876" width="47.5546875" style="75" customWidth="1"/>
    <col min="15877" max="15877" width="13.33203125" style="75" customWidth="1"/>
    <col min="15878" max="15878" width="16.88671875" style="75" customWidth="1"/>
    <col min="15879" max="15879" width="13.33203125" style="75" customWidth="1"/>
    <col min="15880" max="15880" width="14.44140625" style="75" customWidth="1"/>
    <col min="15881" max="15881" width="21.33203125" style="75" customWidth="1"/>
    <col min="15882" max="15882" width="12.5546875" style="75" bestFit="1" customWidth="1"/>
    <col min="15883" max="15883" width="14.5546875" style="75" customWidth="1"/>
    <col min="15884" max="15884" width="7.109375" style="75" customWidth="1"/>
    <col min="15885" max="15885" width="9.109375" style="75"/>
    <col min="15886" max="15886" width="9.109375" style="75" customWidth="1"/>
    <col min="15887" max="15887" width="14.33203125" style="75" customWidth="1"/>
    <col min="15888" max="15888" width="12.33203125" style="75" customWidth="1"/>
    <col min="15889" max="15889" width="9.109375" style="75" customWidth="1"/>
    <col min="15890" max="16128" width="9.109375" style="75"/>
    <col min="16129" max="16129" width="4.44140625" style="75" customWidth="1"/>
    <col min="16130" max="16131" width="11.88671875" style="75" customWidth="1"/>
    <col min="16132" max="16132" width="47.5546875" style="75" customWidth="1"/>
    <col min="16133" max="16133" width="13.33203125" style="75" customWidth="1"/>
    <col min="16134" max="16134" width="16.88671875" style="75" customWidth="1"/>
    <col min="16135" max="16135" width="13.33203125" style="75" customWidth="1"/>
    <col min="16136" max="16136" width="14.44140625" style="75" customWidth="1"/>
    <col min="16137" max="16137" width="21.33203125" style="75" customWidth="1"/>
    <col min="16138" max="16138" width="12.5546875" style="75" bestFit="1" customWidth="1"/>
    <col min="16139" max="16139" width="14.5546875" style="75" customWidth="1"/>
    <col min="16140" max="16140" width="7.109375" style="75" customWidth="1"/>
    <col min="16141" max="16141" width="9.109375" style="75"/>
    <col min="16142" max="16142" width="9.109375" style="75" customWidth="1"/>
    <col min="16143" max="16143" width="14.33203125" style="75" customWidth="1"/>
    <col min="16144" max="16144" width="12.33203125" style="75" customWidth="1"/>
    <col min="16145" max="16145" width="9.109375" style="75" customWidth="1"/>
    <col min="16146" max="16384" width="9.109375" style="75"/>
  </cols>
  <sheetData>
    <row r="1" spans="1:17" ht="18" customHeight="1">
      <c r="A1" s="283"/>
      <c r="B1" s="284"/>
      <c r="C1" s="284"/>
      <c r="D1" s="69"/>
      <c r="E1" s="70"/>
      <c r="F1" s="70"/>
      <c r="G1" s="70"/>
      <c r="H1" s="70"/>
      <c r="I1" s="71"/>
      <c r="J1" s="72"/>
      <c r="K1" s="73"/>
      <c r="L1" s="74"/>
    </row>
    <row r="2" spans="1:17" ht="16.5" customHeight="1">
      <c r="A2" s="285"/>
      <c r="B2" s="286"/>
      <c r="C2" s="286"/>
      <c r="D2" s="289" t="s">
        <v>38</v>
      </c>
      <c r="E2" s="289"/>
      <c r="F2" s="289"/>
      <c r="G2" s="289"/>
      <c r="H2" s="289"/>
      <c r="I2" s="290"/>
      <c r="J2" s="78"/>
      <c r="K2" s="79"/>
      <c r="L2" s="80"/>
    </row>
    <row r="3" spans="1:17" ht="17.399999999999999">
      <c r="A3" s="285"/>
      <c r="B3" s="286"/>
      <c r="C3" s="286"/>
      <c r="D3" s="291" t="s">
        <v>121</v>
      </c>
      <c r="E3" s="291"/>
      <c r="F3" s="291"/>
      <c r="G3" s="291"/>
      <c r="H3" s="291"/>
      <c r="I3" s="292"/>
      <c r="J3" s="81"/>
      <c r="K3" s="82"/>
      <c r="L3" s="83"/>
    </row>
    <row r="4" spans="1:17" ht="18" thickBot="1">
      <c r="A4" s="287"/>
      <c r="B4" s="288"/>
      <c r="C4" s="288"/>
      <c r="D4" s="84"/>
      <c r="E4" s="84"/>
      <c r="F4" s="84"/>
      <c r="G4" s="84"/>
      <c r="H4" s="84"/>
      <c r="I4" s="85"/>
      <c r="J4" s="86"/>
      <c r="K4" s="87"/>
      <c r="L4" s="86"/>
    </row>
    <row r="5" spans="1:17" ht="26.25" customHeight="1">
      <c r="A5" s="293" t="s">
        <v>68</v>
      </c>
      <c r="B5" s="294"/>
      <c r="C5" s="294"/>
      <c r="D5" s="294"/>
      <c r="E5" s="294"/>
      <c r="F5" s="294"/>
      <c r="G5" s="294"/>
      <c r="H5" s="294"/>
      <c r="I5" s="295"/>
      <c r="J5" s="88"/>
      <c r="K5" s="89"/>
      <c r="L5" s="90"/>
    </row>
    <row r="6" spans="1:17" ht="15" thickBot="1">
      <c r="A6" s="296" t="s">
        <v>39</v>
      </c>
      <c r="B6" s="297"/>
      <c r="C6" s="297"/>
      <c r="D6" s="297"/>
      <c r="E6" s="298"/>
      <c r="F6" s="299"/>
      <c r="G6" s="297"/>
      <c r="H6" s="297"/>
      <c r="I6" s="300"/>
      <c r="J6" s="91"/>
      <c r="K6" s="92"/>
      <c r="L6" s="93"/>
    </row>
    <row r="7" spans="1:17" s="100" customFormat="1" ht="15" thickBot="1">
      <c r="A7" s="280"/>
      <c r="B7" s="281"/>
      <c r="C7" s="281"/>
      <c r="D7" s="281"/>
      <c r="E7" s="281"/>
      <c r="F7" s="281"/>
      <c r="G7" s="281"/>
      <c r="H7" s="281"/>
      <c r="I7" s="282"/>
      <c r="J7" s="94"/>
      <c r="K7" s="95"/>
      <c r="L7" s="96"/>
      <c r="M7" s="97"/>
      <c r="N7" s="98"/>
      <c r="O7" s="99"/>
      <c r="P7" s="99"/>
      <c r="Q7" s="99"/>
    </row>
    <row r="8" spans="1:17" ht="15" thickBot="1"/>
    <row r="9" spans="1:17" ht="17.25" customHeight="1">
      <c r="A9" s="271" t="s">
        <v>5</v>
      </c>
      <c r="B9" s="272"/>
      <c r="C9" s="273"/>
      <c r="D9" s="102" t="s">
        <v>40</v>
      </c>
      <c r="E9" s="103" t="s">
        <v>41</v>
      </c>
      <c r="F9" s="103" t="s">
        <v>46</v>
      </c>
      <c r="G9" s="103" t="s">
        <v>45</v>
      </c>
      <c r="H9" s="103" t="s">
        <v>44</v>
      </c>
      <c r="I9" s="104" t="s">
        <v>42</v>
      </c>
      <c r="J9" s="105"/>
      <c r="K9" s="106"/>
      <c r="L9" s="107"/>
      <c r="M9" s="108"/>
      <c r="P9" s="77"/>
      <c r="Q9" s="77"/>
    </row>
    <row r="10" spans="1:17" ht="84" customHeight="1">
      <c r="A10" s="109"/>
      <c r="B10" s="110" t="s">
        <v>32</v>
      </c>
      <c r="C10" s="111"/>
      <c r="D10" s="112" t="s">
        <v>69</v>
      </c>
      <c r="E10" s="113" t="s">
        <v>6</v>
      </c>
      <c r="F10" s="133"/>
      <c r="G10" s="129"/>
      <c r="H10" s="128"/>
      <c r="I10" s="114">
        <f>SUM(I12:I19)</f>
        <v>2.67</v>
      </c>
      <c r="J10" s="115">
        <v>2</v>
      </c>
      <c r="K10" s="116">
        <f>I10*J10</f>
        <v>5.34</v>
      </c>
      <c r="L10" s="115"/>
      <c r="M10" s="108"/>
      <c r="P10" s="77"/>
      <c r="Q10" s="77"/>
    </row>
    <row r="11" spans="1:17">
      <c r="A11" s="117"/>
      <c r="B11" s="118" t="s">
        <v>4</v>
      </c>
      <c r="C11" s="118" t="s">
        <v>5</v>
      </c>
      <c r="D11" s="119" t="s">
        <v>43</v>
      </c>
      <c r="E11" s="118" t="s">
        <v>41</v>
      </c>
      <c r="F11" s="120" t="s">
        <v>49</v>
      </c>
      <c r="G11" s="120"/>
      <c r="H11" s="121" t="s">
        <v>46</v>
      </c>
      <c r="I11" s="122" t="s">
        <v>21</v>
      </c>
      <c r="J11" s="94"/>
      <c r="K11" s="95"/>
      <c r="L11" s="123"/>
      <c r="M11" s="108" t="s">
        <v>50</v>
      </c>
      <c r="N11" s="76" t="s">
        <v>51</v>
      </c>
      <c r="P11" s="77"/>
      <c r="Q11" s="77"/>
    </row>
    <row r="12" spans="1:17" ht="57" customHeight="1">
      <c r="A12" s="124"/>
      <c r="B12" s="125" t="s">
        <v>72</v>
      </c>
      <c r="C12" s="147" t="s">
        <v>70</v>
      </c>
      <c r="D12" s="127" t="s">
        <v>74</v>
      </c>
      <c r="E12" s="126" t="s">
        <v>82</v>
      </c>
      <c r="F12" s="132" t="s">
        <v>86</v>
      </c>
      <c r="G12" s="129"/>
      <c r="H12" s="130">
        <v>11.02</v>
      </c>
      <c r="I12" s="131">
        <f t="shared" ref="I12:I15" si="0">TRUNC(H12*F12,2)</f>
        <v>0.02</v>
      </c>
      <c r="J12" s="94"/>
      <c r="K12" s="95"/>
      <c r="L12" s="123"/>
      <c r="M12" s="108">
        <f>1.5*0.6</f>
        <v>0.9</v>
      </c>
      <c r="N12" s="134">
        <v>0.98</v>
      </c>
      <c r="P12" s="77"/>
      <c r="Q12" s="77"/>
    </row>
    <row r="13" spans="1:17" ht="57" customHeight="1">
      <c r="A13" s="124"/>
      <c r="B13" s="125" t="s">
        <v>72</v>
      </c>
      <c r="C13" s="126">
        <v>5841</v>
      </c>
      <c r="D13" s="127" t="s">
        <v>75</v>
      </c>
      <c r="E13" s="126" t="s">
        <v>83</v>
      </c>
      <c r="F13" s="132" t="s">
        <v>87</v>
      </c>
      <c r="G13" s="129"/>
      <c r="H13" s="130">
        <v>5.24</v>
      </c>
      <c r="I13" s="131">
        <f t="shared" si="0"/>
        <v>0.02</v>
      </c>
      <c r="J13" s="94"/>
      <c r="K13" s="95"/>
      <c r="L13" s="123"/>
      <c r="M13" s="108">
        <f>1.7*0.55</f>
        <v>0.93500000000000005</v>
      </c>
      <c r="P13" s="77"/>
      <c r="Q13" s="77"/>
    </row>
    <row r="14" spans="1:17" ht="57" customHeight="1">
      <c r="A14" s="124"/>
      <c r="B14" s="125" t="s">
        <v>73</v>
      </c>
      <c r="C14" s="126">
        <v>41903</v>
      </c>
      <c r="D14" s="127" t="s">
        <v>76</v>
      </c>
      <c r="E14" s="126" t="s">
        <v>84</v>
      </c>
      <c r="F14" s="132" t="s">
        <v>88</v>
      </c>
      <c r="G14" s="129"/>
      <c r="H14" s="130">
        <v>3.71</v>
      </c>
      <c r="I14" s="131">
        <f t="shared" si="0"/>
        <v>1.66</v>
      </c>
      <c r="J14" s="94"/>
      <c r="K14" s="95"/>
      <c r="L14" s="123"/>
      <c r="M14" s="108">
        <f>1.5*0.6</f>
        <v>0.9</v>
      </c>
      <c r="N14" s="134">
        <v>0.98</v>
      </c>
      <c r="P14" s="77"/>
      <c r="Q14" s="77"/>
    </row>
    <row r="15" spans="1:17" ht="57" customHeight="1">
      <c r="A15" s="124"/>
      <c r="B15" s="125" t="s">
        <v>72</v>
      </c>
      <c r="C15" s="126">
        <v>83362</v>
      </c>
      <c r="D15" s="127" t="s">
        <v>77</v>
      </c>
      <c r="E15" s="126" t="s">
        <v>82</v>
      </c>
      <c r="F15" s="132" t="s">
        <v>89</v>
      </c>
      <c r="G15" s="129"/>
      <c r="H15" s="130">
        <v>290.62</v>
      </c>
      <c r="I15" s="131">
        <f t="shared" si="0"/>
        <v>0.11</v>
      </c>
      <c r="J15" s="94"/>
      <c r="K15" s="95"/>
      <c r="L15" s="123"/>
      <c r="M15" s="108">
        <f>1.7*0.55</f>
        <v>0.93500000000000005</v>
      </c>
      <c r="P15" s="77"/>
      <c r="Q15" s="77"/>
    </row>
    <row r="16" spans="1:17" ht="57" customHeight="1">
      <c r="A16" s="124"/>
      <c r="B16" s="125" t="s">
        <v>72</v>
      </c>
      <c r="C16" s="147" t="s">
        <v>71</v>
      </c>
      <c r="D16" s="127" t="s">
        <v>78</v>
      </c>
      <c r="E16" s="126" t="s">
        <v>85</v>
      </c>
      <c r="F16" s="132" t="s">
        <v>90</v>
      </c>
      <c r="G16" s="129"/>
      <c r="H16" s="130">
        <v>20.260000000000002</v>
      </c>
      <c r="I16" s="131">
        <f t="shared" ref="I16:I19" si="1">TRUNC(H16*F16,2)</f>
        <v>0.11</v>
      </c>
      <c r="J16" s="94"/>
      <c r="K16" s="95"/>
      <c r="L16" s="123"/>
      <c r="M16" s="108">
        <f>1.5*0.6</f>
        <v>0.9</v>
      </c>
      <c r="N16" s="134">
        <v>0.98</v>
      </c>
      <c r="P16" s="77"/>
      <c r="Q16" s="77"/>
    </row>
    <row r="17" spans="1:21" ht="57" customHeight="1">
      <c r="A17" s="124"/>
      <c r="B17" s="125" t="s">
        <v>72</v>
      </c>
      <c r="C17" s="126">
        <v>89035</v>
      </c>
      <c r="D17" s="127" t="s">
        <v>79</v>
      </c>
      <c r="E17" s="126" t="s">
        <v>82</v>
      </c>
      <c r="F17" s="132" t="s">
        <v>91</v>
      </c>
      <c r="G17" s="129"/>
      <c r="H17" s="130">
        <v>143.6</v>
      </c>
      <c r="I17" s="131">
        <f t="shared" si="1"/>
        <v>0.24</v>
      </c>
      <c r="J17" s="94"/>
      <c r="K17" s="95"/>
      <c r="L17" s="123"/>
      <c r="M17" s="108">
        <f>1.7*0.55</f>
        <v>0.93500000000000005</v>
      </c>
      <c r="P17" s="77"/>
      <c r="Q17" s="77"/>
    </row>
    <row r="18" spans="1:21" ht="57" customHeight="1">
      <c r="A18" s="124"/>
      <c r="B18" s="125" t="s">
        <v>72</v>
      </c>
      <c r="C18" s="126">
        <v>89036</v>
      </c>
      <c r="D18" s="127" t="s">
        <v>80</v>
      </c>
      <c r="E18" s="126" t="s">
        <v>83</v>
      </c>
      <c r="F18" s="132" t="s">
        <v>92</v>
      </c>
      <c r="G18" s="129"/>
      <c r="H18" s="130">
        <v>49.75</v>
      </c>
      <c r="I18" s="131">
        <f t="shared" si="1"/>
        <v>0.18</v>
      </c>
      <c r="J18" s="94"/>
      <c r="K18" s="95"/>
      <c r="L18" s="123"/>
      <c r="M18" s="108">
        <f>1.5*0.6</f>
        <v>0.9</v>
      </c>
      <c r="N18" s="134">
        <v>0.98</v>
      </c>
      <c r="P18" s="77"/>
      <c r="Q18" s="77"/>
    </row>
    <row r="19" spans="1:21" ht="57" customHeight="1">
      <c r="A19" s="124"/>
      <c r="B19" s="125" t="s">
        <v>72</v>
      </c>
      <c r="C19" s="126">
        <v>91486</v>
      </c>
      <c r="D19" s="127" t="s">
        <v>81</v>
      </c>
      <c r="E19" s="126" t="s">
        <v>83</v>
      </c>
      <c r="F19" s="132" t="s">
        <v>93</v>
      </c>
      <c r="G19" s="129"/>
      <c r="H19" s="130">
        <v>66.31</v>
      </c>
      <c r="I19" s="131">
        <f t="shared" si="1"/>
        <v>0.33</v>
      </c>
      <c r="J19" s="94"/>
      <c r="K19" s="95"/>
      <c r="L19" s="123"/>
      <c r="M19" s="108">
        <f>1.7*0.55</f>
        <v>0.93500000000000005</v>
      </c>
      <c r="P19" s="77"/>
      <c r="Q19" s="77"/>
    </row>
    <row r="20" spans="1:21" ht="57" customHeight="1">
      <c r="A20" s="124"/>
      <c r="B20" s="125"/>
      <c r="C20" s="126"/>
      <c r="D20" s="127"/>
      <c r="E20" s="126"/>
      <c r="F20" s="132"/>
      <c r="G20" s="129"/>
      <c r="H20" s="130"/>
      <c r="I20" s="131"/>
      <c r="J20" s="94"/>
      <c r="K20" s="95"/>
      <c r="L20" s="123"/>
      <c r="M20" s="108"/>
      <c r="P20" s="77"/>
      <c r="Q20" s="77"/>
    </row>
    <row r="21" spans="1:21" ht="36.75" customHeight="1" thickBot="1">
      <c r="A21" s="274" t="s">
        <v>47</v>
      </c>
      <c r="B21" s="275"/>
      <c r="C21" s="276"/>
      <c r="D21" s="277" t="s">
        <v>52</v>
      </c>
      <c r="E21" s="278"/>
      <c r="F21" s="278"/>
      <c r="G21" s="278"/>
      <c r="H21" s="278"/>
      <c r="I21" s="279"/>
      <c r="J21" s="123"/>
      <c r="K21" s="95"/>
      <c r="L21" s="123"/>
      <c r="M21" s="108"/>
      <c r="P21" s="77"/>
      <c r="Q21" s="77"/>
      <c r="T21" s="75" t="s">
        <v>48</v>
      </c>
      <c r="U21" s="75">
        <f>(3*3*0.2)*2</f>
        <v>3.6</v>
      </c>
    </row>
    <row r="22" spans="1:21">
      <c r="J22" s="135"/>
    </row>
    <row r="23" spans="1:21" ht="36.75" customHeight="1">
      <c r="A23" s="139"/>
      <c r="B23" s="140"/>
      <c r="C23" s="141"/>
      <c r="D23" s="142"/>
      <c r="E23" s="143"/>
      <c r="F23" s="143"/>
      <c r="G23" s="143"/>
      <c r="H23" s="143"/>
      <c r="I23" s="144"/>
      <c r="J23" s="123"/>
      <c r="K23" s="95"/>
      <c r="L23" s="123"/>
      <c r="M23" s="108"/>
      <c r="P23" s="77"/>
      <c r="Q23" s="77"/>
    </row>
    <row r="25" spans="1:21" ht="27" customHeight="1">
      <c r="K25" s="75"/>
      <c r="N25" s="75"/>
      <c r="O25" s="75"/>
      <c r="P25" s="75"/>
      <c r="Q25" s="75"/>
    </row>
    <row r="27" spans="1:21" ht="15" customHeight="1">
      <c r="K27" s="75"/>
      <c r="N27" s="75"/>
      <c r="O27" s="75"/>
      <c r="P27" s="75"/>
      <c r="Q27" s="75"/>
    </row>
    <row r="31" spans="1:21" ht="15" customHeight="1">
      <c r="K31" s="75"/>
      <c r="N31" s="75"/>
      <c r="O31" s="75"/>
      <c r="P31" s="75"/>
      <c r="Q31" s="75"/>
    </row>
    <row r="32" spans="1:21" ht="25.5" customHeight="1">
      <c r="K32" s="75"/>
      <c r="N32" s="75"/>
      <c r="O32" s="75"/>
      <c r="P32" s="75"/>
      <c r="Q32" s="75"/>
    </row>
    <row r="34" s="75" customFormat="1" ht="15" customHeight="1"/>
    <row r="37" s="75" customFormat="1" ht="16.5" customHeight="1"/>
    <row r="38" s="75" customFormat="1" ht="15" customHeight="1"/>
    <row r="39" s="75" customFormat="1" ht="17.25" customHeight="1"/>
    <row r="41" s="75" customFormat="1" ht="15" customHeight="1"/>
    <row r="42" s="75" customFormat="1" ht="21.75" customHeight="1"/>
    <row r="45" s="75" customFormat="1" ht="15" customHeight="1"/>
    <row r="47" s="75" customFormat="1" ht="16.5" customHeight="1"/>
    <row r="53" s="75" customFormat="1" ht="24.75" customHeight="1"/>
    <row r="55" s="75" customFormat="1" ht="24.75" customHeight="1"/>
    <row r="62" s="75" customFormat="1" ht="23.25" customHeight="1"/>
    <row r="67" s="75" customFormat="1" ht="39.75" customHeight="1"/>
    <row r="71" s="75" customFormat="1" ht="23.25" customHeight="1"/>
    <row r="73" s="75" customFormat="1" ht="16.5" customHeight="1"/>
    <row r="77" s="75" customFormat="1" ht="15" customHeight="1"/>
    <row r="80" s="75" customFormat="1" ht="15" customHeight="1"/>
    <row r="81" s="75" customFormat="1" ht="24" customHeight="1"/>
    <row r="83" s="75" customFormat="1" ht="27.75" customHeight="1"/>
    <row r="84" s="75" customFormat="1" ht="15" customHeight="1"/>
    <row r="87" s="75" customFormat="1" ht="15" customHeight="1"/>
    <row r="90" s="75" customFormat="1" ht="25.5" customHeight="1"/>
    <row r="95" s="75" customFormat="1" ht="40.5" customHeight="1"/>
    <row r="101" s="75" customFormat="1" ht="15" customHeight="1"/>
    <row r="105" s="75" customFormat="1" ht="18.75" customHeight="1"/>
    <row r="107" s="75" customFormat="1" ht="15" customHeight="1"/>
    <row r="109" s="75" customFormat="1" ht="30" customHeight="1"/>
    <row r="110" s="75" customFormat="1" ht="24" customHeight="1"/>
    <row r="112" s="75" customFormat="1" ht="27" customHeight="1"/>
    <row r="114" s="75" customFormat="1" ht="18" customHeight="1"/>
    <row r="116" s="75" customFormat="1" ht="16.5" customHeight="1"/>
    <row r="118" s="75" customFormat="1" ht="25.5" customHeight="1"/>
    <row r="119" s="75" customFormat="1" ht="28.5" customHeight="1"/>
    <row r="120" s="75" customFormat="1" ht="14.25" customHeight="1"/>
    <row r="123" s="75" customFormat="1" ht="16.5" customHeight="1"/>
    <row r="124" s="75" customFormat="1" ht="21" customHeight="1"/>
    <row r="125" s="75" customFormat="1" ht="11.25" customHeight="1"/>
    <row r="128" s="75" customFormat="1" ht="21" customHeight="1"/>
    <row r="132" s="75" customFormat="1" ht="15" customHeight="1"/>
    <row r="138" s="75" customFormat="1" ht="29.25" customHeight="1"/>
    <row r="139" s="75" customFormat="1" ht="38.25" customHeight="1"/>
    <row r="141" s="75" customFormat="1" ht="16.5" customHeight="1"/>
    <row r="145" s="75" customFormat="1" ht="15" customHeight="1"/>
    <row r="147" s="75" customFormat="1" ht="25.5" customHeight="1"/>
    <row r="149" s="75" customFormat="1" ht="15" customHeight="1"/>
    <row r="151" s="75" customFormat="1" ht="15" customHeight="1"/>
    <row r="153" s="75" customFormat="1" ht="15" customHeight="1"/>
    <row r="157" s="75" customFormat="1" ht="23.25" customHeight="1"/>
    <row r="158" s="75" customFormat="1" ht="53.25" customHeight="1"/>
    <row r="160" s="75" customFormat="1" ht="15" customHeight="1"/>
    <row r="161" s="75" customFormat="1" ht="15" customHeight="1"/>
    <row r="164" s="75" customFormat="1" ht="15" customHeight="1"/>
    <row r="167" s="75" customFormat="1" ht="15" customHeight="1"/>
    <row r="168" s="75" customFormat="1" ht="15" customHeight="1"/>
    <row r="170" s="75" customFormat="1" ht="15" customHeight="1"/>
    <row r="172" s="75" customFormat="1" ht="15" customHeight="1"/>
    <row r="174" s="75" customFormat="1" ht="15" customHeight="1"/>
    <row r="176" s="75" customFormat="1" ht="15" customHeight="1"/>
    <row r="178" s="75" customFormat="1" ht="16.5" customHeight="1"/>
    <row r="179" s="75" customFormat="1" ht="15" customHeight="1"/>
    <row r="180" s="75" customFormat="1" ht="15" customHeight="1"/>
    <row r="183" s="75" customFormat="1" ht="15" customHeight="1"/>
    <row r="185" s="75" customFormat="1" ht="15" customHeight="1"/>
    <row r="187" s="75" customFormat="1" ht="15" customHeight="1"/>
    <row r="190" s="75" customFormat="1" ht="15" customHeight="1"/>
    <row r="191" s="75" customFormat="1" ht="15" customHeight="1"/>
    <row r="193" s="75" customFormat="1" ht="24.75" customHeight="1"/>
    <row r="194" s="75" customFormat="1" ht="14.25" customHeight="1"/>
    <row r="195" s="75" customFormat="1" ht="14.25" customHeight="1"/>
    <row r="196" s="75" customFormat="1" ht="29.25" customHeight="1"/>
    <row r="198" s="75" customFormat="1" ht="15" customHeight="1"/>
    <row r="201" s="75" customFormat="1" ht="15" customHeight="1"/>
    <row r="204" s="75" customFormat="1" ht="15" customHeight="1"/>
    <row r="205" s="75" customFormat="1" ht="15" customHeight="1"/>
    <row r="208" s="75" customFormat="1" ht="26.25" customHeight="1"/>
    <row r="209" s="75" customFormat="1" ht="15" customHeight="1"/>
    <row r="210" s="75" customFormat="1" ht="28.5" customHeight="1"/>
    <row r="211" s="75" customFormat="1" ht="15" customHeight="1"/>
    <row r="212" s="75" customFormat="1" ht="14.25" customHeight="1"/>
    <row r="213" s="75" customFormat="1" ht="12.75" customHeight="1"/>
    <row r="214" s="75" customFormat="1" ht="25.5" customHeight="1"/>
    <row r="215" s="75" customFormat="1" ht="52.5" customHeight="1"/>
    <row r="217" s="75" customFormat="1" ht="15" customHeight="1"/>
    <row r="219" s="75" customFormat="1" ht="13.5" customHeight="1"/>
    <row r="220" s="75" customFormat="1" ht="15" customHeight="1"/>
    <row r="221" s="75" customFormat="1" ht="15" customHeight="1"/>
    <row r="223" s="75" customFormat="1" ht="27.75" customHeight="1"/>
    <row r="224" s="75" customFormat="1" ht="15" customHeight="1"/>
    <row r="225" s="75" customFormat="1" ht="15" customHeight="1"/>
    <row r="226" s="75" customFormat="1" ht="31.5" customHeight="1"/>
    <row r="227" s="75" customFormat="1" ht="15" customHeight="1"/>
    <row r="228" s="75" customFormat="1" ht="15" customHeight="1"/>
    <row r="232" s="75" customFormat="1" ht="15" customHeight="1"/>
    <row r="235" s="75" customFormat="1" ht="15" customHeight="1"/>
    <row r="236" s="75" customFormat="1" ht="30" customHeight="1"/>
    <row r="238" s="75" customFormat="1" ht="28.5" customHeight="1"/>
    <row r="242" s="75" customFormat="1" ht="20.25" customHeight="1"/>
    <row r="244" s="75" customFormat="1" ht="22.5" customHeight="1"/>
    <row r="246" s="75" customFormat="1" ht="24" customHeight="1"/>
    <row r="247" s="75" customFormat="1" ht="11.25" customHeight="1"/>
    <row r="248" s="75" customFormat="1" ht="15" customHeight="1"/>
    <row r="251" s="75" customFormat="1" ht="15" customHeight="1"/>
    <row r="253" s="75" customFormat="1" ht="56.25" customHeight="1"/>
    <row r="255" s="75" customFormat="1" ht="53.25" customHeight="1"/>
    <row r="259" s="75" customFormat="1" ht="15" customHeight="1"/>
    <row r="262" s="75" customFormat="1" ht="15" customHeight="1"/>
    <row r="264" s="75" customFormat="1" ht="28.5" customHeight="1"/>
    <row r="266" s="75" customFormat="1" ht="27" customHeight="1"/>
    <row r="269" s="75" customFormat="1" ht="15" customHeight="1"/>
    <row r="272" s="75" customFormat="1" ht="15" customHeight="1"/>
    <row r="273" s="75" customFormat="1" ht="27" customHeight="1"/>
    <row r="277" s="75" customFormat="1" ht="15" customHeight="1"/>
    <row r="278" s="75" customFormat="1" ht="14.25" customHeight="1"/>
    <row r="280" s="75" customFormat="1" ht="19.5" customHeight="1"/>
    <row r="281" s="75" customFormat="1" ht="15" customHeight="1"/>
    <row r="283" s="75" customFormat="1" ht="25.5" customHeight="1"/>
    <row r="285" s="75" customFormat="1" ht="15" customHeight="1"/>
    <row r="287" s="75" customFormat="1" ht="24" customHeight="1"/>
    <row r="289" s="75" customFormat="1" ht="15" customHeight="1"/>
    <row r="293" s="75" customFormat="1" ht="27" customHeight="1"/>
    <row r="295" s="75" customFormat="1" ht="27.75" customHeight="1"/>
    <row r="296" s="75" customFormat="1" ht="15" customHeight="1"/>
    <row r="297" s="75" customFormat="1" ht="30.75" customHeight="1"/>
    <row r="300" s="75" customFormat="1" ht="15" customHeight="1"/>
    <row r="303" s="75" customFormat="1" ht="15" customHeight="1"/>
    <row r="306" s="75" customFormat="1" ht="15" customHeight="1"/>
    <row r="312" s="75" customFormat="1" ht="28.5" customHeight="1"/>
    <row r="314" s="75" customFormat="1" ht="16.5" customHeight="1"/>
    <row r="316" s="75" customFormat="1" ht="15" customHeight="1"/>
    <row r="320" s="75" customFormat="1" ht="15" customHeight="1"/>
    <row r="321" s="75" customFormat="1" ht="24" customHeight="1"/>
    <row r="322" s="75" customFormat="1" ht="15" customHeight="1"/>
    <row r="324" s="75" customFormat="1" ht="30.75" customHeight="1"/>
    <row r="328" s="75" customFormat="1" ht="15" customHeight="1"/>
    <row r="329" s="75" customFormat="1" ht="51" customHeight="1"/>
    <row r="331" s="75" customFormat="1" ht="24" customHeight="1"/>
    <row r="334" s="75" customFormat="1" ht="15" customHeight="1"/>
    <row r="335" s="75" customFormat="1" ht="15" customHeight="1"/>
    <row r="337" s="75" customFormat="1" ht="15" customHeight="1"/>
    <row r="338" s="75" customFormat="1" ht="15" customHeight="1"/>
    <row r="340" s="75" customFormat="1" ht="21" customHeight="1"/>
    <row r="341" s="75" customFormat="1" ht="56.25" customHeight="1"/>
    <row r="347" s="75" customFormat="1" ht="15.75" customHeight="1"/>
    <row r="349" s="75" customFormat="1" ht="22.5" customHeight="1"/>
    <row r="350" s="75" customFormat="1" ht="15" customHeight="1"/>
    <row r="352" s="75" customFormat="1" ht="28.5" customHeight="1"/>
    <row r="354" s="75" customFormat="1" ht="15" customHeight="1"/>
    <row r="356" s="75" customFormat="1" ht="21.75" customHeight="1"/>
    <row r="358" s="75" customFormat="1" ht="15" customHeight="1"/>
    <row r="359" s="75" customFormat="1" ht="25.5" customHeight="1"/>
    <row r="362" s="75" customFormat="1" ht="15" customHeight="1"/>
    <row r="365" s="75" customFormat="1" ht="15" customHeight="1"/>
    <row r="366" s="75" customFormat="1" ht="24" customHeight="1"/>
    <row r="367" s="75" customFormat="1" ht="51.75" customHeight="1"/>
    <row r="369" s="75" customFormat="1" ht="59.25" customHeight="1"/>
    <row r="372" s="75" customFormat="1" ht="15" customHeight="1"/>
    <row r="375" s="75" customFormat="1" ht="15" customHeight="1"/>
    <row r="378" s="75" customFormat="1" ht="28.5" customHeight="1"/>
    <row r="380" s="75" customFormat="1" ht="33" customHeight="1"/>
    <row r="381" s="75" customFormat="1" ht="19.5" customHeight="1"/>
    <row r="383" s="75" customFormat="1" ht="24.75" customHeight="1"/>
    <row r="384" s="75" customFormat="1" ht="15" customHeight="1"/>
    <row r="387" spans="1:17" ht="26.25" customHeight="1">
      <c r="K387" s="75"/>
      <c r="N387" s="75"/>
      <c r="O387" s="75"/>
      <c r="P387" s="75"/>
      <c r="Q387" s="75"/>
    </row>
    <row r="388" spans="1:17" ht="15" customHeight="1">
      <c r="K388" s="75"/>
      <c r="N388" s="75"/>
      <c r="O388" s="75"/>
      <c r="P388" s="75"/>
      <c r="Q388" s="75"/>
    </row>
    <row r="390" spans="1:17" ht="15" customHeight="1">
      <c r="K390" s="75"/>
      <c r="N390" s="75"/>
      <c r="O390" s="75"/>
      <c r="P390" s="75"/>
      <c r="Q390" s="75"/>
    </row>
    <row r="392" spans="1:17" ht="15" customHeight="1">
      <c r="K392" s="75"/>
      <c r="N392" s="75"/>
      <c r="O392" s="75"/>
      <c r="P392" s="75"/>
      <c r="Q392" s="75"/>
    </row>
    <row r="396" spans="1:17" ht="15" customHeight="1">
      <c r="K396" s="75"/>
    </row>
    <row r="397" spans="1:17" ht="24.75" customHeight="1">
      <c r="K397" s="75"/>
    </row>
    <row r="400" spans="1:17" s="136" customFormat="1">
      <c r="A400" s="75"/>
      <c r="B400" s="75"/>
      <c r="C400" s="75"/>
      <c r="D400" s="75"/>
      <c r="E400" s="75"/>
      <c r="F400" s="75"/>
      <c r="G400" s="75"/>
      <c r="H400" s="75"/>
      <c r="I400" s="75"/>
      <c r="J400" s="75"/>
      <c r="K400" s="101"/>
      <c r="L400" s="75"/>
      <c r="N400" s="137"/>
      <c r="O400" s="138"/>
      <c r="P400" s="137"/>
      <c r="Q400" s="137"/>
    </row>
    <row r="407" ht="29.25" customHeight="1"/>
    <row r="409" ht="23.25" customHeight="1"/>
    <row r="416" ht="22.5" customHeight="1"/>
    <row r="420" spans="1:17" s="136" customFormat="1">
      <c r="A420" s="75"/>
      <c r="B420" s="75"/>
      <c r="C420" s="75"/>
      <c r="D420" s="75"/>
      <c r="E420" s="75"/>
      <c r="F420" s="75"/>
      <c r="G420" s="75"/>
      <c r="H420" s="75"/>
      <c r="I420" s="75"/>
      <c r="J420" s="75"/>
      <c r="K420" s="101"/>
      <c r="L420" s="75"/>
      <c r="N420" s="137"/>
      <c r="O420" s="138"/>
      <c r="P420" s="137"/>
      <c r="Q420" s="137"/>
    </row>
    <row r="427" spans="1:17" ht="23.25" customHeight="1">
      <c r="N427" s="75"/>
      <c r="O427" s="75"/>
      <c r="P427" s="75"/>
      <c r="Q427" s="75"/>
    </row>
    <row r="429" spans="1:17" ht="22.5" customHeight="1">
      <c r="N429" s="75"/>
      <c r="O429" s="75"/>
      <c r="P429" s="75"/>
      <c r="Q429" s="75"/>
    </row>
    <row r="436" spans="1:17" ht="23.25" customHeight="1">
      <c r="N436" s="75"/>
      <c r="O436" s="75"/>
      <c r="P436" s="75"/>
      <c r="Q436" s="75"/>
    </row>
    <row r="440" spans="1:17" s="136" customFormat="1">
      <c r="A440" s="75"/>
      <c r="B440" s="75"/>
      <c r="C440" s="75"/>
      <c r="D440" s="75"/>
      <c r="E440" s="75"/>
      <c r="F440" s="75"/>
      <c r="G440" s="75"/>
      <c r="H440" s="75"/>
      <c r="I440" s="75"/>
      <c r="J440" s="75"/>
      <c r="K440" s="101"/>
      <c r="L440" s="75"/>
      <c r="N440" s="137"/>
      <c r="O440" s="138"/>
      <c r="P440" s="137"/>
      <c r="Q440" s="137"/>
    </row>
    <row r="447" spans="1:17" ht="26.25" customHeight="1">
      <c r="N447" s="75"/>
      <c r="O447" s="75"/>
      <c r="P447" s="75"/>
      <c r="Q447" s="75"/>
    </row>
    <row r="449" spans="1:17" ht="26.25" customHeight="1">
      <c r="N449" s="75"/>
      <c r="O449" s="75"/>
      <c r="P449" s="75"/>
      <c r="Q449" s="75"/>
    </row>
    <row r="456" spans="1:17" ht="21.75" customHeight="1">
      <c r="N456" s="75"/>
      <c r="O456" s="75"/>
      <c r="P456" s="75"/>
      <c r="Q456" s="75"/>
    </row>
    <row r="460" spans="1:17" s="136" customFormat="1">
      <c r="A460" s="75"/>
      <c r="B460" s="75"/>
      <c r="C460" s="75"/>
      <c r="D460" s="75"/>
      <c r="E460" s="75"/>
      <c r="F460" s="75"/>
      <c r="G460" s="75"/>
      <c r="H460" s="75"/>
      <c r="I460" s="75"/>
      <c r="J460" s="75"/>
      <c r="K460" s="101"/>
      <c r="L460" s="75"/>
      <c r="N460" s="137"/>
      <c r="O460" s="138"/>
      <c r="P460" s="137"/>
      <c r="Q460" s="137"/>
    </row>
    <row r="467" spans="1:17" ht="24.75" customHeight="1">
      <c r="K467" s="75"/>
      <c r="N467" s="75"/>
      <c r="O467" s="75"/>
      <c r="P467" s="75"/>
      <c r="Q467" s="75"/>
    </row>
    <row r="469" spans="1:17" ht="24" customHeight="1">
      <c r="K469" s="75"/>
      <c r="N469" s="75"/>
      <c r="O469" s="75"/>
      <c r="P469" s="75"/>
      <c r="Q469" s="75"/>
    </row>
    <row r="476" spans="1:17" ht="29.25" customHeight="1">
      <c r="K476" s="75"/>
      <c r="N476" s="75"/>
      <c r="O476" s="75"/>
      <c r="P476" s="75"/>
      <c r="Q476" s="75"/>
    </row>
    <row r="480" spans="1:17" s="136" customFormat="1">
      <c r="A480" s="75"/>
      <c r="B480" s="75"/>
      <c r="C480" s="75"/>
      <c r="D480" s="75"/>
      <c r="E480" s="75"/>
      <c r="F480" s="75"/>
      <c r="G480" s="75"/>
      <c r="H480" s="75"/>
      <c r="I480" s="75"/>
      <c r="J480" s="75"/>
      <c r="K480" s="101"/>
      <c r="L480" s="75"/>
      <c r="N480" s="137"/>
      <c r="O480" s="138"/>
      <c r="P480" s="137"/>
      <c r="Q480" s="137"/>
    </row>
    <row r="487" ht="26.25" customHeight="1"/>
    <row r="489" ht="21.75" customHeight="1"/>
    <row r="496" ht="25.5" customHeight="1"/>
    <row r="500" spans="1:17" s="136" customFormat="1">
      <c r="A500" s="75"/>
      <c r="B500" s="75"/>
      <c r="C500" s="75"/>
      <c r="D500" s="75"/>
      <c r="E500" s="75"/>
      <c r="F500" s="75"/>
      <c r="G500" s="75"/>
      <c r="H500" s="75"/>
      <c r="I500" s="75"/>
      <c r="J500" s="75"/>
      <c r="K500" s="101"/>
      <c r="L500" s="75"/>
      <c r="N500" s="137"/>
      <c r="O500" s="138"/>
      <c r="P500" s="137"/>
      <c r="Q500" s="137"/>
    </row>
    <row r="507" spans="1:17" ht="22.5" customHeight="1">
      <c r="N507" s="75"/>
      <c r="O507" s="75"/>
      <c r="P507" s="75"/>
      <c r="Q507" s="75"/>
    </row>
    <row r="509" spans="1:17" ht="24.75" customHeight="1">
      <c r="N509" s="75"/>
      <c r="O509" s="75"/>
      <c r="P509" s="75"/>
      <c r="Q509" s="75"/>
    </row>
    <row r="516" spans="1:17" ht="23.25" customHeight="1">
      <c r="N516" s="75"/>
      <c r="O516" s="75"/>
      <c r="P516" s="75"/>
      <c r="Q516" s="75"/>
    </row>
    <row r="520" spans="1:17" s="136" customFormat="1">
      <c r="A520" s="75"/>
      <c r="B520" s="75"/>
      <c r="C520" s="75"/>
      <c r="D520" s="75"/>
      <c r="E520" s="75"/>
      <c r="F520" s="75"/>
      <c r="G520" s="75"/>
      <c r="H520" s="75"/>
      <c r="I520" s="75"/>
      <c r="J520" s="75"/>
      <c r="K520" s="101"/>
      <c r="L520" s="75"/>
      <c r="N520" s="137"/>
      <c r="O520" s="138"/>
      <c r="P520" s="137"/>
      <c r="Q520" s="137"/>
    </row>
    <row r="527" spans="1:17" ht="26.25" customHeight="1">
      <c r="N527" s="75"/>
      <c r="O527" s="75"/>
      <c r="P527" s="75"/>
      <c r="Q527" s="75"/>
    </row>
    <row r="529" spans="1:17" ht="30" customHeight="1">
      <c r="N529" s="75"/>
      <c r="O529" s="75"/>
      <c r="P529" s="75"/>
      <c r="Q529" s="75"/>
    </row>
    <row r="536" spans="1:17" ht="22.5" customHeight="1">
      <c r="N536" s="75"/>
      <c r="O536" s="75"/>
      <c r="P536" s="75"/>
      <c r="Q536" s="75"/>
    </row>
    <row r="540" spans="1:17" s="136" customFormat="1">
      <c r="A540" s="75"/>
      <c r="B540" s="75"/>
      <c r="C540" s="75"/>
      <c r="D540" s="75"/>
      <c r="E540" s="75"/>
      <c r="F540" s="75"/>
      <c r="G540" s="75"/>
      <c r="H540" s="75"/>
      <c r="I540" s="75"/>
      <c r="J540" s="75"/>
      <c r="K540" s="101"/>
      <c r="L540" s="75"/>
      <c r="N540" s="137"/>
      <c r="O540" s="138"/>
      <c r="P540" s="137"/>
      <c r="Q540" s="137"/>
    </row>
    <row r="547" spans="1:17" ht="21.75" customHeight="1">
      <c r="K547" s="75"/>
      <c r="N547" s="75"/>
      <c r="O547" s="75"/>
      <c r="P547" s="75"/>
      <c r="Q547" s="75"/>
    </row>
    <row r="549" spans="1:17" ht="20.25" customHeight="1">
      <c r="K549" s="75"/>
      <c r="N549" s="75"/>
      <c r="O549" s="75"/>
      <c r="P549" s="75"/>
      <c r="Q549" s="75"/>
    </row>
    <row r="556" spans="1:17" ht="20.25" customHeight="1">
      <c r="K556" s="75"/>
      <c r="N556" s="75"/>
      <c r="O556" s="75"/>
      <c r="P556" s="75"/>
      <c r="Q556" s="75"/>
    </row>
    <row r="560" spans="1:17" s="136" customFormat="1">
      <c r="A560" s="75"/>
      <c r="B560" s="75"/>
      <c r="C560" s="75"/>
      <c r="D560" s="75"/>
      <c r="E560" s="75"/>
      <c r="F560" s="75"/>
      <c r="G560" s="75"/>
      <c r="H560" s="75"/>
      <c r="I560" s="75"/>
      <c r="J560" s="75"/>
      <c r="K560" s="101"/>
      <c r="L560" s="75"/>
      <c r="N560" s="137"/>
      <c r="O560" s="138"/>
      <c r="P560" s="137"/>
      <c r="Q560" s="137"/>
    </row>
    <row r="567" ht="28.5" customHeight="1"/>
    <row r="569" ht="24" customHeight="1"/>
    <row r="573" ht="19.5" customHeight="1"/>
    <row r="576" ht="24" customHeight="1"/>
    <row r="580" spans="1:17" s="136" customFormat="1">
      <c r="A580" s="75"/>
      <c r="B580" s="75"/>
      <c r="C580" s="75"/>
      <c r="D580" s="75"/>
      <c r="E580" s="75"/>
      <c r="F580" s="75"/>
      <c r="G580" s="75"/>
      <c r="H580" s="75"/>
      <c r="I580" s="75"/>
      <c r="J580" s="75"/>
      <c r="K580" s="101"/>
      <c r="L580" s="75"/>
      <c r="N580" s="137"/>
      <c r="O580" s="138"/>
      <c r="P580" s="137"/>
      <c r="Q580" s="137"/>
    </row>
    <row r="587" spans="1:17" ht="27" customHeight="1">
      <c r="N587" s="75"/>
      <c r="O587" s="75"/>
      <c r="P587" s="75"/>
      <c r="Q587" s="75"/>
    </row>
    <row r="589" spans="1:17" ht="25.5" customHeight="1">
      <c r="N589" s="75"/>
      <c r="O589" s="75"/>
      <c r="P589" s="75"/>
      <c r="Q589" s="75"/>
    </row>
    <row r="596" s="75" customFormat="1" ht="21" customHeight="1"/>
    <row r="600" s="75" customFormat="1" ht="15" customHeight="1"/>
    <row r="603" s="75" customFormat="1" ht="15" customHeight="1"/>
    <row r="606" s="75" customFormat="1" ht="15" customHeight="1"/>
    <row r="609" s="75" customFormat="1" ht="15" customHeight="1"/>
    <row r="612" s="75" customFormat="1" ht="28.5" customHeight="1"/>
    <row r="614" s="75" customFormat="1" ht="30" customHeight="1"/>
    <row r="615" s="75" customFormat="1" ht="26.25" customHeight="1"/>
    <row r="617" s="75" customFormat="1" ht="17.25" customHeight="1"/>
    <row r="618" s="75" customFormat="1" ht="12.75" customHeight="1"/>
    <row r="621" s="75" customFormat="1" ht="27.75" customHeight="1"/>
    <row r="624" s="75" customFormat="1" ht="15.75" customHeight="1"/>
    <row r="628" s="75" customFormat="1" ht="26.25" customHeight="1"/>
    <row r="634" s="75" customFormat="1" ht="13.5" customHeight="1"/>
    <row r="642" s="75" customFormat="1" ht="24" customHeight="1"/>
    <row r="645" s="75" customFormat="1" ht="24" customHeight="1"/>
    <row r="647" s="75" customFormat="1" ht="24" customHeight="1"/>
    <row r="650" s="75" customFormat="1" ht="27.75" customHeight="1"/>
    <row r="652" s="75" customFormat="1" ht="22.5" customHeight="1"/>
    <row r="659" s="75" customFormat="1" ht="17.25" customHeight="1"/>
    <row r="661" s="75" customFormat="1" ht="27" customHeight="1"/>
    <row r="663" s="75" customFormat="1" ht="27" customHeight="1"/>
    <row r="667" s="75" customFormat="1" ht="15" customHeight="1"/>
    <row r="669" s="75" customFormat="1" ht="21.75" customHeight="1"/>
    <row r="675" s="75" customFormat="1" ht="18" customHeight="1"/>
    <row r="678" s="75" customFormat="1" ht="24" customHeight="1"/>
    <row r="680" s="75" customFormat="1" ht="30" customHeight="1"/>
    <row r="684" s="75" customFormat="1" ht="22.5" customHeight="1"/>
    <row r="685" s="75" customFormat="1" ht="54.75" customHeight="1"/>
    <row r="686" s="75" customFormat="1" ht="17.25" customHeight="1"/>
    <row r="691" s="75" customFormat="1" ht="15" customHeight="1"/>
    <row r="692" s="75" customFormat="1" ht="21.75" customHeight="1"/>
    <row r="694" s="75" customFormat="1" ht="15" customHeight="1"/>
    <row r="703" s="75" customFormat="1" ht="15" customHeight="1"/>
    <row r="706" s="75" customFormat="1" ht="21" customHeight="1"/>
    <row r="709" s="75" customFormat="1" ht="30" customHeight="1"/>
    <row r="710" s="75" customFormat="1" ht="15" customHeight="1"/>
    <row r="711" s="75" customFormat="1" ht="30.75" customHeight="1"/>
    <row r="714" s="75" customFormat="1" ht="15" customHeight="1"/>
    <row r="716" s="75" customFormat="1" ht="15" customHeight="1"/>
    <row r="718" s="75" customFormat="1" ht="22.5" customHeight="1"/>
    <row r="722" s="75" customFormat="1" ht="23.25" customHeight="1"/>
    <row r="724" s="75" customFormat="1" ht="15" customHeight="1"/>
    <row r="725" s="75" customFormat="1" ht="15" customHeight="1"/>
    <row r="727" s="75" customFormat="1" ht="15" customHeight="1"/>
    <row r="728" s="75" customFormat="1" ht="15" customHeight="1"/>
    <row r="729" s="75" customFormat="1" ht="15.75" customHeight="1"/>
    <row r="730" s="75" customFormat="1" ht="15" customHeight="1"/>
    <row r="731" s="75" customFormat="1" ht="15" customHeight="1"/>
    <row r="734" s="75" customFormat="1" ht="17.25" customHeight="1"/>
    <row r="737" s="75" customFormat="1" ht="15" customHeight="1"/>
    <row r="738" s="75" customFormat="1" ht="23.25" customHeight="1"/>
    <row r="739" s="75" customFormat="1" ht="14.25" customHeight="1"/>
    <row r="741" s="75" customFormat="1" ht="26.25" customHeight="1"/>
    <row r="743" s="75" customFormat="1" ht="29.25" customHeight="1"/>
    <row r="747" s="75" customFormat="1" ht="18.75" customHeight="1"/>
    <row r="750" s="75" customFormat="1" ht="24" customHeight="1"/>
    <row r="751" s="75" customFormat="1" ht="15" customHeight="1"/>
    <row r="755" s="75" customFormat="1" ht="15" customHeight="1"/>
    <row r="756" s="75" customFormat="1" ht="24.75" customHeight="1"/>
    <row r="757" s="75" customFormat="1" ht="15" customHeight="1"/>
    <row r="758" s="75" customFormat="1" ht="27.75" customHeight="1"/>
    <row r="761" s="75" customFormat="1" ht="15" customHeight="1"/>
    <row r="764" s="75" customFormat="1" ht="15" customHeight="1"/>
    <row r="768" s="75" customFormat="1" ht="15" customHeight="1"/>
    <row r="771" s="75" customFormat="1" ht="24" customHeight="1"/>
    <row r="773" s="75" customFormat="1" ht="39.75" customHeight="1"/>
    <row r="774" s="75" customFormat="1" ht="17.25" customHeight="1"/>
    <row r="775" s="75" customFormat="1" ht="22.5" customHeight="1"/>
    <row r="783" s="75" customFormat="1" ht="27" customHeight="1"/>
    <row r="786" s="75" customFormat="1" ht="15" customHeight="1"/>
    <row r="790" s="75" customFormat="1" ht="22.5" customHeight="1"/>
    <row r="792" s="75" customFormat="1" ht="23.25" customHeight="1"/>
    <row r="794" s="75" customFormat="1" ht="15.75" customHeight="1"/>
    <row r="798" s="75" customFormat="1" ht="15" customHeight="1"/>
    <row r="803" s="75" customFormat="1" ht="15" customHeight="1"/>
    <row r="804" s="75" customFormat="1" ht="25.5" customHeight="1"/>
    <row r="806" s="75" customFormat="1" ht="21.75" customHeight="1"/>
    <row r="813" s="75" customFormat="1" ht="52.5" customHeight="1"/>
    <row r="817" s="75" customFormat="1" ht="15" customHeight="1"/>
    <row r="820" s="75" customFormat="1" ht="15" customHeight="1"/>
    <row r="823" s="75" customFormat="1" ht="15" customHeight="1"/>
    <row r="824" s="75" customFormat="1" ht="27" customHeight="1"/>
    <row r="826" s="75" customFormat="1" ht="26.25" customHeight="1"/>
    <row r="827" s="75" customFormat="1" ht="15" customHeight="1"/>
    <row r="830" s="75" customFormat="1" ht="18.75" customHeight="1"/>
    <row r="833" s="75" customFormat="1" ht="27.75" customHeight="1"/>
    <row r="837" s="75" customFormat="1" ht="18.75" customHeight="1"/>
    <row r="838" s="75" customFormat="1" ht="27.75" customHeight="1"/>
    <row r="839" s="75" customFormat="1" ht="27.75" customHeight="1"/>
    <row r="840" s="75" customFormat="1" ht="27.75" customHeight="1"/>
    <row r="841" s="75" customFormat="1" ht="27.75" customHeight="1"/>
    <row r="846" s="75" customFormat="1" ht="21.75" customHeight="1"/>
    <row r="849" s="75" customFormat="1" ht="25.5" customHeight="1"/>
    <row r="850" s="75" customFormat="1" ht="46.5" customHeight="1"/>
    <row r="851" s="75" customFormat="1" ht="18" customHeight="1"/>
    <row r="855" s="75" customFormat="1" ht="21" customHeight="1"/>
    <row r="858" s="75" customFormat="1" ht="25.5" customHeight="1"/>
    <row r="869" s="75" customFormat="1" ht="27.75" customHeight="1"/>
    <row r="871" s="75" customFormat="1" ht="25.5" customHeight="1"/>
    <row r="875" s="75" customFormat="1" ht="19.5" customHeight="1"/>
    <row r="878" s="75" customFormat="1" ht="27" customHeight="1"/>
    <row r="885" s="75" customFormat="1" ht="23.25" customHeight="1"/>
    <row r="887" s="75" customFormat="1" ht="18" customHeight="1"/>
    <row r="888" s="75" customFormat="1" ht="24.75" customHeight="1"/>
    <row r="890" s="75" customFormat="1" ht="27.75" customHeight="1"/>
    <row r="892" s="75" customFormat="1" ht="15" customHeight="1"/>
    <row r="896" s="75" customFormat="1" ht="27" customHeight="1"/>
    <row r="909" s="75" customFormat="1" ht="27.75" customHeight="1"/>
    <row r="911" s="75" customFormat="1" ht="25.5" customHeight="1"/>
    <row r="915" s="75" customFormat="1" ht="22.5" customHeight="1"/>
    <row r="918" s="75" customFormat="1" ht="27" customHeight="1"/>
    <row r="929" s="75" customFormat="1" ht="27.75" customHeight="1"/>
    <row r="931" s="75" customFormat="1" ht="25.5" customHeight="1"/>
    <row r="935" s="75" customFormat="1" ht="22.5" customHeight="1"/>
    <row r="947" s="75" customFormat="1" ht="27.75" customHeight="1"/>
    <row r="949" s="75" customFormat="1" ht="25.5" customHeight="1"/>
    <row r="953" s="75" customFormat="1" ht="24" customHeight="1"/>
    <row r="956" s="75" customFormat="1" ht="24" customHeight="1"/>
    <row r="962" s="75" customFormat="1" ht="33" customHeight="1"/>
    <row r="976" s="75" customFormat="1" ht="27.75" customHeight="1"/>
    <row r="1032" s="75" customFormat="1" ht="28.5" customHeight="1"/>
  </sheetData>
  <mergeCells count="10">
    <mergeCell ref="A9:C9"/>
    <mergeCell ref="A21:C21"/>
    <mergeCell ref="D21:I21"/>
    <mergeCell ref="A7:I7"/>
    <mergeCell ref="A1:C4"/>
    <mergeCell ref="D2:I2"/>
    <mergeCell ref="D3:I3"/>
    <mergeCell ref="A5:I5"/>
    <mergeCell ref="A6:E6"/>
    <mergeCell ref="F6:I6"/>
  </mergeCells>
  <printOptions horizontalCentered="1"/>
  <pageMargins left="0.39370078740157483" right="0.39370078740157483" top="0.78740157480314965" bottom="0.78740157480314965" header="0.31496062992125984" footer="0.31496062992125984"/>
  <pageSetup paperSize="9" scale="51" orientation="portrait" horizontalDpi="360" verticalDpi="360" r:id="rId1"/>
  <colBreaks count="1" manualBreakCount="1">
    <brk id="9" max="2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6</vt:i4>
      </vt:variant>
    </vt:vector>
  </HeadingPairs>
  <TitlesOfParts>
    <vt:vector size="10" baseType="lpstr">
      <vt:lpstr>ORÇAMENTO</vt:lpstr>
      <vt:lpstr>MEMÓRIA</vt:lpstr>
      <vt:lpstr>CRONOGRAMA FF</vt:lpstr>
      <vt:lpstr>COMPOSIÇÕES</vt:lpstr>
      <vt:lpstr>COMPOSIÇÕES!Area_de_impressao</vt:lpstr>
      <vt:lpstr>'CRONOGRAMA FF'!Area_de_impressao</vt:lpstr>
      <vt:lpstr>MEMÓRIA!Area_de_impressao</vt:lpstr>
      <vt:lpstr>ORÇAMENTO!Area_de_impressao</vt:lpstr>
      <vt:lpstr>COMPOSIÇÕES!Titulos_de_impressao</vt:lpstr>
      <vt:lpstr>MEMÓRIA!Titulos_de_impressao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PMSLM</dc:creator>
  <cp:lastModifiedBy>Eduardo Marinho</cp:lastModifiedBy>
  <cp:lastPrinted>2023-12-07T13:54:02Z</cp:lastPrinted>
  <dcterms:created xsi:type="dcterms:W3CDTF">2013-06-17T19:58:56Z</dcterms:created>
  <dcterms:modified xsi:type="dcterms:W3CDTF">2023-12-23T21:39:49Z</dcterms:modified>
</cp:coreProperties>
</file>